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228"/>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21\"/>
    </mc:Choice>
  </mc:AlternateContent>
  <xr:revisionPtr revIDLastSave="0" documentId="13_ncr:1_{C1288689-4FB8-4977-9563-53ABD1743393}" xr6:coauthVersionLast="45" xr6:coauthVersionMax="45" xr10:uidLastSave="{00000000-0000-0000-0000-000000000000}"/>
  <bookViews>
    <workbookView xWindow="-120" yWindow="-120" windowWidth="29040" windowHeight="15840" tabRatio="842" xr2:uid="{00000000-000D-0000-FFFF-FFFF00000000}"/>
  </bookViews>
  <sheets>
    <sheet name="Formato" sheetId="316" r:id="rId1"/>
    <sheet name="Predial" sheetId="599" r:id="rId2"/>
    <sheet name="Financiero" sheetId="602" r:id="rId3"/>
    <sheet name="Registro fotográfico social" sheetId="601" r:id="rId4"/>
    <sheet name="Registro fotográfico redes" sheetId="497" r:id="rId5"/>
    <sheet name="Registro fotográfico técnico" sheetId="596" r:id="rId6"/>
    <sheet name="Registro fotográfico túnel" sheetId="595" r:id="rId7"/>
    <sheet name="Registro fotográfico puentes" sheetId="597" r:id="rId8"/>
    <sheet name="Registro fotográfico OyM" sheetId="598" r:id="rId9"/>
    <sheet name="Registro fotográfico ambiental" sheetId="600"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'[3]Resumen resul laborat'!$AE$5:$AE$33</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ambiental'!$A$1:$L$75</definedName>
    <definedName name="_xlnm.Print_Area" localSheetId="8">'Registro fotográfico OyM'!$B$1:$M$168</definedName>
    <definedName name="_xlnm.Print_Area" localSheetId="7">'Registro fotográfico puentes'!$B$1:$M$57</definedName>
    <definedName name="_xlnm.Print_Area" localSheetId="4">'Registro fotográfico redes'!$B$1:$M$108</definedName>
    <definedName name="_xlnm.Print_Area" localSheetId="5">'Registro fotográfico técnico'!$B$1:$M$58</definedName>
    <definedName name="_xlnm.Print_Area" localSheetId="6">'Registro fotográfico túnel'!$A$1:$M$104</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'[8]Ficha Financiera'!$L$12</definedName>
    <definedName name="fecha_inicio" localSheetId="5">'[9]Ficha Financiera'!$L$12</definedName>
    <definedName name="fecha_inicio">'[9]Ficha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4">'[10]EXTRACCIÓN (PARAFINADA)'!#REF!</definedName>
    <definedName name="MATRIZ.E">'[10]EXTRACCIÓN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[11]Lista!$B$17:$B$37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#REF!</definedName>
    <definedName name="sdsd">[12]Lista!$B$4:$B$12</definedName>
    <definedName name="ssdd">[12]Lista!$B$23:$B$43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[13]Lista!$B$4:$B$17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[11]Lista!$B$17:$B$37</definedName>
    <definedName name="yipitin" localSheetId="2">[1]DATOS!#REF!</definedName>
    <definedName name="yipitin" localSheetId="9">[1]DATOS!#REF!</definedName>
    <definedName name="yipitin" localSheetId="5">[1]DATOS!#REF!</definedName>
    <definedName name="yipitin">[1]DATOS!#REF!</definedName>
    <definedName name="Yipo" localSheetId="2">[1]DATOS!#REF!</definedName>
    <definedName name="Yipo" localSheetId="9">[1]DATOS!#REF!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74" i="602" l="1"/>
  <c r="Q274" i="602" s="1"/>
  <c r="O273" i="602"/>
  <c r="Q273" i="602" s="1"/>
  <c r="N268" i="602"/>
  <c r="O267" i="602"/>
  <c r="Q267" i="602" s="1"/>
  <c r="O266" i="602"/>
  <c r="Q266" i="602" s="1"/>
  <c r="O263" i="602"/>
  <c r="Q263" i="602" s="1"/>
  <c r="O262" i="602"/>
  <c r="O261" i="602"/>
  <c r="O260" i="602"/>
  <c r="Q260" i="602" s="1"/>
  <c r="O259" i="602"/>
  <c r="Q259" i="602" s="1"/>
  <c r="O258" i="602"/>
  <c r="Q258" i="602" s="1"/>
  <c r="O257" i="602"/>
  <c r="Q257" i="602" s="1"/>
  <c r="O256" i="602"/>
  <c r="Q256" i="602" s="1"/>
  <c r="O255" i="602"/>
  <c r="Q255" i="602" s="1"/>
  <c r="O254" i="602"/>
  <c r="Q254" i="602" s="1"/>
  <c r="O253" i="602"/>
  <c r="Q253" i="602" s="1"/>
  <c r="O252" i="602"/>
  <c r="Q252" i="602" s="1"/>
  <c r="O251" i="602"/>
  <c r="Q251" i="602" s="1"/>
  <c r="O250" i="602"/>
  <c r="Q250" i="602" s="1"/>
  <c r="O249" i="602"/>
  <c r="Q249" i="602" s="1"/>
  <c r="O248" i="602"/>
  <c r="G248" i="602"/>
  <c r="Q248" i="602" s="1"/>
  <c r="O247" i="602"/>
  <c r="Q247" i="602" s="1"/>
  <c r="O246" i="602"/>
  <c r="Q246" i="602" s="1"/>
  <c r="O245" i="602"/>
  <c r="Q245" i="602" s="1"/>
  <c r="O244" i="602"/>
  <c r="G244" i="602"/>
  <c r="O243" i="602"/>
  <c r="Q243" i="602" s="1"/>
  <c r="O232" i="602"/>
  <c r="Q232" i="602" s="1"/>
  <c r="O225" i="602"/>
  <c r="Q225" i="602" s="1"/>
  <c r="O224" i="602"/>
  <c r="Q224" i="602" s="1"/>
  <c r="O223" i="602"/>
  <c r="Q223" i="602" s="1"/>
  <c r="O222" i="602"/>
  <c r="Q222" i="602" s="1"/>
  <c r="O221" i="602"/>
  <c r="Q221" i="602" s="1"/>
  <c r="N218" i="602"/>
  <c r="O217" i="602"/>
  <c r="Q217" i="602" s="1"/>
  <c r="O216" i="602"/>
  <c r="Q216" i="602" s="1"/>
  <c r="O215" i="602"/>
  <c r="Q215" i="602" s="1"/>
  <c r="O214" i="602"/>
  <c r="Q214" i="602" s="1"/>
  <c r="O213" i="602"/>
  <c r="Q213" i="602" s="1"/>
  <c r="O212" i="602"/>
  <c r="Q212" i="602" s="1"/>
  <c r="O211" i="602"/>
  <c r="Q211" i="602" s="1"/>
  <c r="O210" i="602"/>
  <c r="Q210" i="602" s="1"/>
  <c r="O209" i="602"/>
  <c r="Q209" i="602" s="1"/>
  <c r="Q208" i="602"/>
  <c r="O208" i="602"/>
  <c r="O207" i="602"/>
  <c r="Q207" i="602" s="1"/>
  <c r="Q206" i="602"/>
  <c r="O206" i="602"/>
  <c r="O205" i="602"/>
  <c r="Q205" i="602" s="1"/>
  <c r="Q204" i="602"/>
  <c r="O204" i="602"/>
  <c r="O203" i="602"/>
  <c r="Q203" i="602" s="1"/>
  <c r="Q202" i="602"/>
  <c r="O202" i="602"/>
  <c r="O201" i="602"/>
  <c r="Q201" i="602" s="1"/>
  <c r="Q200" i="602"/>
  <c r="O200" i="602"/>
  <c r="O199" i="602"/>
  <c r="Q199" i="602" s="1"/>
  <c r="Q198" i="602"/>
  <c r="O198" i="602"/>
  <c r="O197" i="602"/>
  <c r="Q197" i="602" s="1"/>
  <c r="Q196" i="602"/>
  <c r="O196" i="602"/>
  <c r="O195" i="602"/>
  <c r="Q195" i="602" s="1"/>
  <c r="Q194" i="602"/>
  <c r="O194" i="602"/>
  <c r="O187" i="602"/>
  <c r="Q187" i="602" s="1"/>
  <c r="Q186" i="602"/>
  <c r="O186" i="602"/>
  <c r="O185" i="602"/>
  <c r="Q185" i="602" s="1"/>
  <c r="N185" i="602"/>
  <c r="O184" i="602"/>
  <c r="Q184" i="602" s="1"/>
  <c r="O183" i="602"/>
  <c r="G183" i="602"/>
  <c r="Q183" i="602" s="1"/>
  <c r="Q182" i="602"/>
  <c r="O182" i="602"/>
  <c r="O181" i="602"/>
  <c r="Q181" i="602" s="1"/>
  <c r="Q180" i="602"/>
  <c r="O180" i="602"/>
  <c r="O179" i="602"/>
  <c r="Q179" i="602" s="1"/>
  <c r="Q178" i="602"/>
  <c r="O178" i="602"/>
  <c r="O177" i="602"/>
  <c r="Q177" i="602" s="1"/>
  <c r="Q176" i="602"/>
  <c r="O176" i="602"/>
  <c r="O175" i="602"/>
  <c r="Q175" i="602" s="1"/>
  <c r="Q170" i="602"/>
  <c r="O170" i="602"/>
  <c r="O169" i="602"/>
  <c r="Q169" i="602" s="1"/>
  <c r="Q168" i="602"/>
  <c r="O168" i="602"/>
  <c r="O167" i="602"/>
  <c r="Q167" i="602" s="1"/>
  <c r="Q166" i="602"/>
  <c r="O166" i="602"/>
  <c r="O165" i="602"/>
  <c r="Q165" i="602" s="1"/>
  <c r="Q164" i="602"/>
  <c r="O164" i="602"/>
  <c r="O163" i="602"/>
  <c r="Q163" i="602" s="1"/>
  <c r="Q162" i="602"/>
  <c r="O162" i="602"/>
  <c r="O154" i="602"/>
  <c r="Q154" i="602" s="1"/>
  <c r="Q153" i="602"/>
  <c r="O153" i="602"/>
  <c r="O152" i="602"/>
  <c r="Q152" i="602" s="1"/>
  <c r="Q151" i="602"/>
  <c r="O151" i="602"/>
  <c r="O150" i="602"/>
  <c r="Q150" i="602" s="1"/>
  <c r="O149" i="602"/>
  <c r="O148" i="602"/>
  <c r="Q148" i="602" s="1"/>
  <c r="O147" i="602"/>
  <c r="Q147" i="602" s="1"/>
  <c r="O146" i="602"/>
  <c r="Q146" i="602" s="1"/>
  <c r="O145" i="602"/>
  <c r="Q145" i="602" s="1"/>
  <c r="O144" i="602"/>
  <c r="Q144" i="602" s="1"/>
  <c r="O140" i="602"/>
  <c r="Q140" i="602" s="1"/>
  <c r="O139" i="602"/>
  <c r="Q139" i="602" s="1"/>
  <c r="O138" i="602"/>
  <c r="Q138" i="602" s="1"/>
  <c r="O137" i="602"/>
  <c r="Q137" i="602" s="1"/>
  <c r="O136" i="602"/>
  <c r="G136" i="602"/>
  <c r="Q135" i="602"/>
  <c r="O135" i="602"/>
  <c r="O134" i="602"/>
  <c r="Q134" i="602" s="1"/>
  <c r="Q133" i="602"/>
  <c r="O133" i="602"/>
  <c r="O132" i="602"/>
  <c r="Q132" i="602" s="1"/>
  <c r="Q131" i="602"/>
  <c r="O131" i="602"/>
  <c r="O130" i="602"/>
  <c r="Q130" i="602" s="1"/>
  <c r="Q129" i="602"/>
  <c r="O129" i="602"/>
  <c r="O128" i="602"/>
  <c r="Q128" i="602" s="1"/>
  <c r="Q127" i="602"/>
  <c r="O127" i="602"/>
  <c r="O126" i="602"/>
  <c r="Q126" i="602" s="1"/>
  <c r="Q125" i="602"/>
  <c r="O125" i="602"/>
  <c r="O124" i="602"/>
  <c r="Q124" i="602" s="1"/>
  <c r="Q123" i="602"/>
  <c r="O123" i="602"/>
  <c r="O122" i="602"/>
  <c r="Q122" i="602" s="1"/>
  <c r="Q121" i="602"/>
  <c r="O121" i="602"/>
  <c r="O120" i="602"/>
  <c r="Q120" i="602" s="1"/>
  <c r="Q119" i="602"/>
  <c r="O119" i="602"/>
  <c r="O113" i="602"/>
  <c r="Q113" i="602" s="1"/>
  <c r="Q112" i="602"/>
  <c r="O112" i="602"/>
  <c r="G111" i="602"/>
  <c r="G114" i="602" s="1"/>
  <c r="Q110" i="602"/>
  <c r="O110" i="602"/>
  <c r="O109" i="602"/>
  <c r="Q109" i="602" s="1"/>
  <c r="Q108" i="602"/>
  <c r="O108" i="602"/>
  <c r="O107" i="602"/>
  <c r="Q107" i="602" s="1"/>
  <c r="Q106" i="602"/>
  <c r="O106" i="602"/>
  <c r="O105" i="602"/>
  <c r="Q105" i="602" s="1"/>
  <c r="Q104" i="602"/>
  <c r="O104" i="602"/>
  <c r="O103" i="602"/>
  <c r="Q103" i="602" s="1"/>
  <c r="Q102" i="602"/>
  <c r="O102" i="602"/>
  <c r="O101" i="602"/>
  <c r="Q101" i="602" s="1"/>
  <c r="Q100" i="602"/>
  <c r="O100" i="602"/>
  <c r="O99" i="602"/>
  <c r="Q99" i="602" s="1"/>
  <c r="Q98" i="602"/>
  <c r="O98" i="602"/>
  <c r="O97" i="602"/>
  <c r="Q97" i="602" s="1"/>
  <c r="Q96" i="602"/>
  <c r="O96" i="602"/>
  <c r="O95" i="602"/>
  <c r="Q95" i="602" s="1"/>
  <c r="Q94" i="602"/>
  <c r="O94" i="602"/>
  <c r="O93" i="602"/>
  <c r="Q93" i="602" s="1"/>
  <c r="Q92" i="602"/>
  <c r="O92" i="602"/>
  <c r="O91" i="602"/>
  <c r="Q91" i="602" s="1"/>
  <c r="Q90" i="602"/>
  <c r="O90" i="602"/>
  <c r="O89" i="602"/>
  <c r="Q89" i="602" s="1"/>
  <c r="Q88" i="602"/>
  <c r="O88" i="602"/>
  <c r="O87" i="602"/>
  <c r="Q87" i="602" s="1"/>
  <c r="Q86" i="602"/>
  <c r="O86" i="602"/>
  <c r="O85" i="602"/>
  <c r="Q85" i="602" s="1"/>
  <c r="Q84" i="602"/>
  <c r="O84" i="602"/>
  <c r="O83" i="602"/>
  <c r="Q83" i="602" s="1"/>
  <c r="Q82" i="602"/>
  <c r="O82" i="602"/>
  <c r="O81" i="602"/>
  <c r="Q81" i="602" s="1"/>
  <c r="Q80" i="602"/>
  <c r="O80" i="602"/>
  <c r="O79" i="602"/>
  <c r="Q79" i="602" s="1"/>
  <c r="Q78" i="602"/>
  <c r="O78" i="602"/>
  <c r="O77" i="602"/>
  <c r="Q77" i="602" s="1"/>
  <c r="Q76" i="602"/>
  <c r="O76" i="602"/>
  <c r="O75" i="602"/>
  <c r="Q75" i="602" s="1"/>
  <c r="Q74" i="602"/>
  <c r="O74" i="602"/>
  <c r="O73" i="602"/>
  <c r="Q73" i="602" s="1"/>
  <c r="Q72" i="602"/>
  <c r="O72" i="602"/>
  <c r="O71" i="602"/>
  <c r="Q71" i="602" s="1"/>
  <c r="Q70" i="602"/>
  <c r="O70" i="602"/>
  <c r="O69" i="602"/>
  <c r="Q69" i="602" s="1"/>
  <c r="Q68" i="602"/>
  <c r="O68" i="602"/>
  <c r="O67" i="602"/>
  <c r="Q67" i="602" s="1"/>
  <c r="Q66" i="602"/>
  <c r="O66" i="602"/>
  <c r="O65" i="602"/>
  <c r="Q65" i="602" s="1"/>
  <c r="Q64" i="602"/>
  <c r="O64" i="602"/>
  <c r="O63" i="602"/>
  <c r="Q63" i="602" s="1"/>
  <c r="Q62" i="602"/>
  <c r="O62" i="602"/>
  <c r="O61" i="602"/>
  <c r="Q61" i="602" s="1"/>
  <c r="Q60" i="602"/>
  <c r="O60" i="602"/>
  <c r="O59" i="602"/>
  <c r="Q59" i="602" s="1"/>
  <c r="Q58" i="602"/>
  <c r="O58" i="602"/>
  <c r="O57" i="602"/>
  <c r="Q57" i="602" s="1"/>
  <c r="Q56" i="602"/>
  <c r="O56" i="602"/>
  <c r="O55" i="602"/>
  <c r="Q55" i="602" s="1"/>
  <c r="Q54" i="602"/>
  <c r="O54" i="602"/>
  <c r="O53" i="602"/>
  <c r="Q53" i="602" s="1"/>
  <c r="Q52" i="602"/>
  <c r="O52" i="602"/>
  <c r="O51" i="602"/>
  <c r="Q51" i="602" s="1"/>
  <c r="Q50" i="602"/>
  <c r="O50" i="602"/>
  <c r="O49" i="602"/>
  <c r="Q49" i="602" s="1"/>
  <c r="Q48" i="602"/>
  <c r="O48" i="602"/>
  <c r="O47" i="602"/>
  <c r="Q47" i="602" s="1"/>
  <c r="Q46" i="602"/>
  <c r="O46" i="602"/>
  <c r="O45" i="602"/>
  <c r="Q45" i="602" s="1"/>
  <c r="Q44" i="602"/>
  <c r="O44" i="602"/>
  <c r="O43" i="602"/>
  <c r="Q43" i="602" s="1"/>
  <c r="Q42" i="602"/>
  <c r="O42" i="602"/>
  <c r="O41" i="602"/>
  <c r="Q41" i="602" s="1"/>
  <c r="Q40" i="602"/>
  <c r="O40" i="602"/>
  <c r="O39" i="602"/>
  <c r="Q39" i="602" s="1"/>
  <c r="Q38" i="602"/>
  <c r="O38" i="602"/>
  <c r="O37" i="602"/>
  <c r="Q37" i="602" s="1"/>
  <c r="Q36" i="602"/>
  <c r="O36" i="602"/>
  <c r="O35" i="602"/>
  <c r="Q35" i="602" s="1"/>
  <c r="Q34" i="602"/>
  <c r="O34" i="602"/>
  <c r="O33" i="602"/>
  <c r="Q33" i="602" s="1"/>
  <c r="Q32" i="602"/>
  <c r="O32" i="602"/>
  <c r="O31" i="602"/>
  <c r="Q31" i="602" s="1"/>
  <c r="Q30" i="602"/>
  <c r="O30" i="602"/>
  <c r="O29" i="602"/>
  <c r="Q29" i="602" s="1"/>
  <c r="Q28" i="602"/>
  <c r="O28" i="602"/>
  <c r="O27" i="602"/>
  <c r="Q27" i="602" s="1"/>
  <c r="Q26" i="602"/>
  <c r="O26" i="602"/>
  <c r="O25" i="602"/>
  <c r="Q25" i="602" s="1"/>
  <c r="Q24" i="602"/>
  <c r="O24" i="602"/>
  <c r="O23" i="602"/>
  <c r="Q23" i="602" s="1"/>
  <c r="Q22" i="602"/>
  <c r="O22" i="602"/>
  <c r="O21" i="602"/>
  <c r="Q21" i="602" s="1"/>
  <c r="Q20" i="602"/>
  <c r="O20" i="602"/>
  <c r="O19" i="602"/>
  <c r="Q19" i="602" s="1"/>
  <c r="Q18" i="602"/>
  <c r="O18" i="602"/>
  <c r="O17" i="602"/>
  <c r="Q17" i="602" s="1"/>
  <c r="Q16" i="602"/>
  <c r="O16" i="602"/>
  <c r="O15" i="602"/>
  <c r="Q15" i="602" s="1"/>
  <c r="N14" i="602"/>
  <c r="Q111" i="602" l="1"/>
  <c r="Q114" i="602" s="1"/>
  <c r="Q136" i="602"/>
  <c r="Q244" i="602"/>
  <c r="Q268" i="602"/>
  <c r="S268" i="602" s="1"/>
  <c r="G268" i="602"/>
  <c r="G77" i="599" l="1"/>
  <c r="G76" i="599"/>
  <c r="F75" i="599"/>
  <c r="G75" i="599" s="1"/>
  <c r="G74" i="599"/>
  <c r="G73" i="599"/>
  <c r="F72" i="599"/>
  <c r="G72" i="599" s="1"/>
  <c r="G71" i="599"/>
  <c r="G70" i="599"/>
  <c r="F69" i="599"/>
  <c r="E69" i="599"/>
  <c r="G69" i="599" s="1"/>
  <c r="G68" i="599"/>
  <c r="G67" i="599"/>
  <c r="G66" i="599"/>
  <c r="G65" i="599"/>
  <c r="G64" i="599"/>
  <c r="G63" i="599"/>
  <c r="G62" i="599"/>
  <c r="G61" i="599"/>
  <c r="F60" i="599"/>
  <c r="E60" i="599"/>
  <c r="D60" i="599"/>
  <c r="G60" i="599" s="1"/>
  <c r="G59" i="599"/>
  <c r="G58" i="599"/>
  <c r="F57" i="599"/>
  <c r="E57" i="599"/>
  <c r="D57" i="599"/>
  <c r="G57" i="599" s="1"/>
  <c r="Q56" i="599"/>
  <c r="G56" i="599"/>
  <c r="Q55" i="599"/>
  <c r="G55" i="599"/>
  <c r="P54" i="599"/>
  <c r="O54" i="599"/>
  <c r="N54" i="599"/>
  <c r="G54" i="599"/>
  <c r="P53" i="599"/>
  <c r="Q53" i="599" s="1"/>
  <c r="G53" i="599"/>
  <c r="Q52" i="599"/>
  <c r="G52" i="599"/>
  <c r="P51" i="599"/>
  <c r="O51" i="599"/>
  <c r="N51" i="599"/>
  <c r="M51" i="599"/>
  <c r="G51" i="599"/>
  <c r="Q50" i="599"/>
  <c r="G50" i="599"/>
  <c r="Q49" i="599"/>
  <c r="G49" i="599"/>
  <c r="P48" i="599"/>
  <c r="O48" i="599"/>
  <c r="N48" i="599"/>
  <c r="M48" i="599"/>
  <c r="F48" i="599"/>
  <c r="E48" i="599"/>
  <c r="D48" i="599"/>
  <c r="Q47" i="599"/>
  <c r="G47" i="599"/>
  <c r="Q46" i="599"/>
  <c r="G46" i="599"/>
  <c r="O45" i="599"/>
  <c r="N45" i="599"/>
  <c r="M45" i="599"/>
  <c r="Q45" i="599" s="1"/>
  <c r="F45" i="599"/>
  <c r="E45" i="599"/>
  <c r="D45" i="599"/>
  <c r="G45" i="599" s="1"/>
  <c r="Q44" i="599"/>
  <c r="G44" i="599"/>
  <c r="Q43" i="599"/>
  <c r="O42" i="599"/>
  <c r="Q42" i="599" s="1"/>
  <c r="N42" i="599"/>
  <c r="M42" i="599"/>
  <c r="F42" i="599"/>
  <c r="G42" i="599" s="1"/>
  <c r="E42" i="599"/>
  <c r="D42" i="599"/>
  <c r="Q41" i="599"/>
  <c r="G41" i="599"/>
  <c r="Q40" i="599"/>
  <c r="G40" i="599"/>
  <c r="O39" i="599"/>
  <c r="Q39" i="599" s="1"/>
  <c r="N39" i="599"/>
  <c r="M39" i="599"/>
  <c r="F39" i="599"/>
  <c r="G39" i="599" s="1"/>
  <c r="E39" i="599"/>
  <c r="D39" i="599"/>
  <c r="Q38" i="599"/>
  <c r="G38" i="599"/>
  <c r="Q37" i="599"/>
  <c r="G37" i="599"/>
  <c r="O36" i="599"/>
  <c r="Q36" i="599" s="1"/>
  <c r="N36" i="599"/>
  <c r="M36" i="599"/>
  <c r="F36" i="599"/>
  <c r="G36" i="599" s="1"/>
  <c r="E36" i="599"/>
  <c r="D36" i="599"/>
  <c r="O35" i="599"/>
  <c r="Q35" i="599" s="1"/>
  <c r="G35" i="599"/>
  <c r="O34" i="599"/>
  <c r="Q34" i="599" s="1"/>
  <c r="G34" i="599"/>
  <c r="P33" i="599"/>
  <c r="O33" i="599"/>
  <c r="N33" i="599"/>
  <c r="M33" i="599"/>
  <c r="F33" i="599"/>
  <c r="E33" i="599"/>
  <c r="D33" i="599"/>
  <c r="O32" i="599"/>
  <c r="N32" i="599"/>
  <c r="M32" i="599"/>
  <c r="G32" i="599"/>
  <c r="O31" i="599"/>
  <c r="Q31" i="599" s="1"/>
  <c r="N31" i="599"/>
  <c r="G31" i="599"/>
  <c r="M30" i="599"/>
  <c r="F30" i="599"/>
  <c r="E30" i="599"/>
  <c r="D30" i="599"/>
  <c r="G30" i="599" s="1"/>
  <c r="Q29" i="599"/>
  <c r="G29" i="599"/>
  <c r="Q28" i="599"/>
  <c r="G28" i="599"/>
  <c r="F27" i="599"/>
  <c r="E27" i="599"/>
  <c r="D27" i="599"/>
  <c r="G27" i="599" s="1"/>
  <c r="Q26" i="599"/>
  <c r="G26" i="599"/>
  <c r="Q25" i="599"/>
  <c r="G25" i="599"/>
  <c r="P24" i="599"/>
  <c r="P30" i="599" s="1"/>
  <c r="O24" i="599"/>
  <c r="O30" i="599" s="1"/>
  <c r="N24" i="599"/>
  <c r="N30" i="599" s="1"/>
  <c r="M24" i="599"/>
  <c r="F24" i="599"/>
  <c r="E24" i="599"/>
  <c r="D24" i="599"/>
  <c r="P23" i="599"/>
  <c r="O23" i="599"/>
  <c r="M23" i="599"/>
  <c r="G23" i="599"/>
  <c r="O22" i="599"/>
  <c r="N22" i="599"/>
  <c r="G22" i="599"/>
  <c r="P21" i="599"/>
  <c r="P27" i="599" s="1"/>
  <c r="O21" i="599"/>
  <c r="O27" i="599" s="1"/>
  <c r="N21" i="599"/>
  <c r="N27" i="599" s="1"/>
  <c r="M21" i="599"/>
  <c r="M27" i="599" s="1"/>
  <c r="F21" i="599"/>
  <c r="E21" i="599"/>
  <c r="D21" i="599"/>
  <c r="G21" i="599" s="1"/>
  <c r="Q20" i="599"/>
  <c r="G20" i="599"/>
  <c r="Q19" i="599"/>
  <c r="G19" i="599"/>
  <c r="P18" i="599"/>
  <c r="O18" i="599"/>
  <c r="N18" i="599"/>
  <c r="M18" i="599"/>
  <c r="Q18" i="599" s="1"/>
  <c r="F18" i="599"/>
  <c r="E18" i="599"/>
  <c r="D18" i="599"/>
  <c r="G18" i="599" s="1"/>
  <c r="Q17" i="599"/>
  <c r="G17" i="599"/>
  <c r="Q16" i="599"/>
  <c r="G16" i="599"/>
  <c r="P15" i="599"/>
  <c r="O15" i="599"/>
  <c r="N15" i="599"/>
  <c r="M15" i="599"/>
  <c r="Q15" i="599" s="1"/>
  <c r="F15" i="599"/>
  <c r="E15" i="599"/>
  <c r="D15" i="599"/>
  <c r="G15" i="599" s="1"/>
  <c r="P14" i="599"/>
  <c r="N14" i="599"/>
  <c r="N23" i="599" s="1"/>
  <c r="M14" i="599"/>
  <c r="Q14" i="599" s="1"/>
  <c r="G14" i="599"/>
  <c r="E14" i="599"/>
  <c r="D14" i="599"/>
  <c r="P13" i="599"/>
  <c r="P22" i="599" s="1"/>
  <c r="N13" i="599"/>
  <c r="M13" i="599"/>
  <c r="E13" i="599"/>
  <c r="G13" i="599" s="1"/>
  <c r="D13" i="599"/>
  <c r="Q12" i="599"/>
  <c r="G12" i="599"/>
  <c r="Q24" i="599" l="1"/>
  <c r="Q33" i="599"/>
  <c r="Q30" i="599"/>
  <c r="Q13" i="599"/>
  <c r="G24" i="599"/>
  <c r="G33" i="599"/>
  <c r="M54" i="599"/>
  <c r="Q54" i="599" s="1"/>
  <c r="Q48" i="599"/>
  <c r="Q23" i="599"/>
  <c r="Q32" i="599"/>
  <c r="G48" i="599"/>
  <c r="Q51" i="599"/>
  <c r="Q22" i="599"/>
  <c r="Q27" i="599"/>
  <c r="Q21" i="599"/>
  <c r="E163" i="316" l="1"/>
  <c r="F222" i="316"/>
  <c r="E280" i="316"/>
  <c r="G155" i="316" l="1"/>
  <c r="G150" i="316" l="1"/>
  <c r="J312" i="316" l="1"/>
  <c r="E304" i="316" l="1"/>
  <c r="C304" i="316"/>
  <c r="F301" i="316"/>
  <c r="J301" i="316" s="1"/>
  <c r="D283" i="316"/>
  <c r="B283" i="316"/>
  <c r="I280" i="316"/>
  <c r="J265" i="316"/>
  <c r="E225" i="316"/>
  <c r="C225" i="316"/>
  <c r="D166" i="316"/>
  <c r="B166" i="316"/>
  <c r="K157" i="316"/>
  <c r="E157" i="316"/>
  <c r="K155" i="316"/>
  <c r="G304" i="316" s="1"/>
  <c r="H155" i="316"/>
  <c r="K154" i="316"/>
  <c r="H154" i="316"/>
  <c r="G154" i="316"/>
  <c r="K153" i="316"/>
  <c r="F283" i="316" s="1"/>
  <c r="H153" i="316"/>
  <c r="K152" i="316"/>
  <c r="G268" i="316" s="1"/>
  <c r="H268" i="316" s="1"/>
  <c r="H152" i="316"/>
  <c r="G152" i="316"/>
  <c r="K151" i="316"/>
  <c r="G225" i="316" s="1"/>
  <c r="H151" i="316"/>
  <c r="K150" i="316"/>
  <c r="F166" i="316" s="1"/>
  <c r="H150" i="316"/>
  <c r="J222" i="316" l="1"/>
  <c r="G151" i="316"/>
  <c r="H157" i="316"/>
  <c r="G153" i="316"/>
  <c r="I163" i="316"/>
  <c r="G157"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Epsilon4g02</author>
    <author>Reinel</author>
  </authors>
  <commentList>
    <comment ref="I149" authorId="0" shapeId="0" xr:uid="{00000000-0006-0000-0000-000001000000}">
      <text>
        <r>
          <rPr>
            <b/>
            <sz val="9"/>
            <color indexed="81"/>
            <rFont val="Tahoma"/>
            <family val="2"/>
          </rPr>
          <t>Previsto, de acuerdo al Plan de Obras</t>
        </r>
      </text>
    </comment>
    <comment ref="J149" authorId="0" shapeId="0" xr:uid="{00000000-0006-0000-0000-000002000000}">
      <text>
        <r>
          <rPr>
            <b/>
            <sz val="9"/>
            <color indexed="81"/>
            <rFont val="Tahoma"/>
            <family val="2"/>
          </rPr>
          <t>Previsto, de acuerdo al Plan de Obras</t>
        </r>
      </text>
    </comment>
    <comment ref="G283" authorId="1" shapeId="0" xr:uid="{00000000-0006-0000-0000-000003000000}">
      <text>
        <r>
          <rPr>
            <b/>
            <sz val="12"/>
            <color indexed="81"/>
            <rFont val="Tahoma"/>
            <family val="2"/>
          </rPr>
          <t>Reinel:</t>
        </r>
        <r>
          <rPr>
            <sz val="12"/>
            <color indexed="81"/>
            <rFont val="Tahoma"/>
            <family val="2"/>
          </rPr>
          <t xml:space="preserve">
Incluye el túnel.</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B45" authorId="0" shapeId="0" xr:uid="{00000000-0006-0000-0100-00000100000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17" authorId="0" shapeId="0" xr:uid="{00000000-0006-0000-0200-000001000000}">
      <text>
        <r>
          <rPr>
            <b/>
            <sz val="9"/>
            <color indexed="81"/>
            <rFont val="Tahoma"/>
            <family val="2"/>
          </rPr>
          <t>Jorge Tamayo:</t>
        </r>
        <r>
          <rPr>
            <sz val="9"/>
            <color indexed="81"/>
            <rFont val="Tahoma"/>
            <family val="2"/>
          </rPr>
          <t xml:space="preserve">
Aporte de mayo/2019
</t>
        </r>
      </text>
    </comment>
    <comment ref="N218" authorId="0" shapeId="0" xr:uid="{00000000-0006-0000-0200-00000200000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<sst xmlns="http://schemas.openxmlformats.org/spreadsheetml/2006/main" count="2646" uniqueCount="1251">
  <si>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</si>
  <si>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</si>
  <si>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</si>
  <si>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</si>
  <si>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</si>
  <si>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</si>
  <si>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</si>
  <si>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</si>
  <si>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</si>
  <si>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</si>
  <si>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</si>
  <si>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</si>
  <si>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</si>
  <si>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</si>
  <si>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</si>
  <si>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</si>
  <si>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</si>
  <si>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</si>
  <si>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</si>
  <si>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</si>
  <si>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</si>
  <si>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</si>
  <si>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</si>
  <si>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</si>
  <si>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</si>
  <si>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</si>
  <si>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</si>
  <si>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</si>
  <si>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</si>
  <si>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</si>
  <si>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</si>
  <si>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</si>
  <si>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</si>
  <si>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</si>
  <si>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</si>
  <si>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</si>
  <si>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</si>
  <si>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</si>
  <si>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</si>
  <si>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</si>
  <si>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</si>
  <si>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</si>
  <si>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</si>
  <si>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</si>
  <si>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</si>
  <si>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</si>
  <si>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</si>
  <si>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</si>
  <si>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</si>
  <si>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</si>
  <si>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</si>
  <si>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</si>
  <si>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</si>
  <si>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</si>
  <si>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</si>
  <si>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</si>
  <si>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</si>
  <si>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</si>
  <si>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</si>
  <si>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</si>
  <si>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</si>
  <si>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</si>
  <si>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</si>
  <si>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</si>
  <si>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</si>
  <si>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</si>
  <si>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</si>
  <si>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</si>
  <si>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</si>
  <si>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</si>
  <si>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</si>
  <si>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</si>
  <si>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Unidad Funcional 4.1</t>
  </si>
  <si>
    <t>Unidad Funcional 4.2</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</si>
  <si>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</si>
  <si>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</si>
  <si>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</si>
  <si>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</si>
  <si>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</si>
  <si>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</si>
  <si>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</si>
  <si>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</si>
  <si>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</si>
  <si>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</si>
  <si>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</si>
  <si>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</si>
  <si>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</si>
  <si>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</si>
  <si>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</si>
  <si>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</si>
  <si>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</si>
  <si>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</si>
  <si>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</si>
  <si>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</si>
  <si>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</si>
  <si>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</si>
  <si>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</si>
  <si>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</si>
  <si>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</si>
  <si>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</si>
  <si>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</si>
  <si>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</si>
  <si>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</si>
  <si>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</si>
  <si>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</si>
  <si>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</si>
  <si>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</si>
  <si>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</si>
  <si>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</si>
  <si>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</si>
  <si>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</si>
  <si>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</si>
  <si>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</si>
  <si>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</si>
  <si>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</si>
  <si>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</si>
  <si>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</si>
  <si>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</si>
  <si>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</si>
  <si>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</si>
  <si>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</si>
  <si>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</si>
  <si>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t>10. CONTROL TÉCNICO DE PUENTES</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</si>
  <si>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</si>
  <si>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</si>
  <si>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</si>
  <si>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</si>
  <si>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</si>
  <si>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</si>
  <si>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</si>
  <si>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</si>
  <si>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</si>
  <si>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</si>
  <si>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</si>
  <si>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</si>
  <si>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</si>
  <si>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</si>
  <si>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</si>
  <si>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</si>
  <si>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</si>
  <si>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</si>
  <si>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</si>
  <si>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</si>
  <si>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</si>
  <si>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</si>
  <si>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</si>
  <si>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</si>
  <si>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</si>
  <si>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</si>
  <si>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</si>
  <si>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</si>
  <si>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</si>
  <si>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</si>
  <si>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</si>
  <si>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</si>
  <si>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</si>
  <si>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</si>
  <si>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</si>
  <si>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</si>
  <si>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</si>
  <si>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</si>
  <si>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</si>
  <si>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</si>
  <si>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</si>
  <si>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</si>
  <si>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</si>
  <si>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</si>
  <si>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</si>
  <si>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</si>
  <si>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</si>
  <si>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</si>
  <si>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</si>
  <si>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</si>
  <si>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</si>
  <si>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</si>
  <si>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</si>
  <si>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</si>
  <si>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</si>
  <si>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</si>
  <si>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</si>
  <si>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</si>
  <si>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</si>
  <si>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</si>
  <si>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</si>
  <si>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</si>
  <si>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</si>
  <si>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</si>
  <si>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</si>
  <si>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</si>
  <si>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</si>
  <si>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</si>
  <si>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</si>
  <si>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</si>
  <si>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</si>
  <si>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</si>
  <si>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</si>
  <si>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</si>
  <si>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</si>
  <si>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</si>
  <si>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</si>
  <si>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</si>
  <si>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</si>
  <si>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</si>
  <si>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</si>
  <si>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</si>
  <si>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</si>
  <si>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</si>
  <si>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</si>
  <si>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</si>
  <si>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</si>
  <si>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</si>
  <si>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</si>
  <si>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</si>
  <si>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</si>
  <si>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</si>
  <si>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</si>
  <si>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</si>
  <si>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</si>
  <si>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</si>
  <si>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</si>
  <si>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</si>
  <si>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</si>
  <si>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</si>
  <si>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</si>
  <si>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</si>
  <si>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</si>
  <si>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</si>
  <si>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</si>
  <si>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</si>
  <si>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</si>
  <si>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</si>
  <si>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</si>
  <si>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</si>
  <si>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</si>
  <si>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</si>
  <si>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</si>
  <si>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</si>
  <si>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</si>
  <si>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</si>
  <si>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</si>
  <si>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</si>
  <si>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</si>
  <si>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</si>
  <si>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</si>
  <si>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</si>
  <si>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</si>
  <si>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</si>
  <si>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</si>
  <si>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</si>
  <si>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</si>
  <si>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</si>
  <si>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</si>
  <si>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</si>
  <si>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</si>
  <si>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</si>
  <si>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</si>
  <si>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</si>
  <si>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</si>
  <si>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</si>
  <si>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</si>
  <si>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</si>
  <si>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</si>
  <si>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</si>
  <si>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</si>
  <si>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</si>
  <si>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</si>
  <si>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</si>
  <si>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</si>
  <si>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</si>
  <si>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</si>
  <si>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</si>
  <si>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</si>
  <si>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</si>
  <si>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</si>
  <si>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</si>
  <si>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</si>
  <si>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</si>
  <si>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</si>
  <si>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</si>
  <si>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</si>
  <si>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</si>
  <si>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</si>
  <si>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</si>
  <si>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</si>
  <si>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</si>
  <si>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</si>
  <si>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</si>
  <si>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</si>
  <si>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</si>
  <si>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</si>
  <si>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</si>
  <si>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</si>
  <si>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</si>
  <si>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</si>
  <si>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</si>
  <si>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</si>
  <si>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</si>
  <si>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</si>
  <si>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</si>
  <si>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</si>
  <si>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</si>
  <si>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</si>
  <si>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</si>
  <si>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</si>
  <si>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</si>
  <si>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</si>
  <si>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</si>
  <si>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</si>
  <si>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</si>
  <si>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</si>
  <si>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</si>
  <si>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</si>
  <si>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</si>
  <si>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</si>
  <si>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</si>
  <si>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</si>
  <si>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</si>
  <si>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</si>
  <si>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</si>
  <si>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</si>
  <si>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</si>
  <si>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</si>
  <si>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</si>
  <si>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</si>
  <si>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</si>
  <si>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</si>
  <si>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</si>
  <si>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</si>
  <si>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</si>
  <si>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</si>
  <si>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</si>
  <si>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</si>
  <si>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</si>
  <si>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</si>
  <si>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</si>
  <si>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</si>
  <si>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</si>
  <si>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</si>
  <si>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</si>
  <si>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</si>
  <si>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</si>
  <si>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</si>
  <si>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</si>
  <si>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</si>
  <si>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</si>
  <si>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</si>
  <si>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</si>
  <si>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</si>
  <si>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</si>
  <si>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</si>
  <si>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</si>
  <si>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</si>
  <si>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</si>
  <si>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</si>
  <si>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</si>
  <si>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</si>
  <si>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</si>
  <si>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</si>
  <si>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</si>
  <si>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</si>
  <si>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</si>
  <si>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</si>
  <si>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</si>
  <si>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</si>
  <si>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</si>
  <si>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</si>
  <si>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</si>
  <si>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</si>
  <si>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</si>
  <si>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</si>
  <si>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</si>
  <si>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</si>
  <si>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</si>
  <si>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</si>
  <si>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</si>
  <si>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</si>
  <si>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</si>
  <si>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</si>
  <si>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</si>
  <si>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</si>
  <si>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</si>
  <si>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</si>
  <si>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</si>
  <si>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</si>
  <si>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</si>
  <si>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</si>
  <si>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</si>
  <si>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</si>
  <si>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</si>
  <si>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</si>
  <si>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</si>
  <si>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</si>
  <si>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</si>
  <si>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</si>
  <si>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</si>
  <si>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</si>
  <si>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</si>
  <si>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</si>
  <si>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</si>
  <si>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</si>
  <si>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</si>
  <si>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</si>
  <si>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</si>
  <si>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</si>
  <si>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</si>
  <si>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</si>
  <si>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</si>
  <si>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</si>
  <si>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</si>
  <si>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</si>
  <si>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</si>
  <si>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</si>
  <si>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</si>
  <si>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</si>
  <si>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</si>
  <si>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</si>
  <si>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</si>
  <si>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</si>
  <si>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</si>
  <si>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</si>
  <si>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</si>
  <si>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</si>
  <si>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</si>
  <si>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</si>
  <si>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</si>
  <si>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</si>
  <si>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</si>
  <si>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</si>
  <si>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</si>
  <si>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</si>
  <si>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</si>
  <si>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</si>
  <si>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</si>
  <si>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</si>
  <si>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</si>
  <si>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</si>
  <si>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</si>
  <si>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</si>
  <si>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</si>
  <si>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</si>
  <si>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</si>
  <si>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</si>
  <si>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</si>
  <si>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</si>
  <si>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</si>
  <si>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</si>
  <si>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</si>
  <si>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</si>
  <si>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</si>
  <si>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</si>
  <si>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</si>
  <si>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</si>
  <si>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</si>
  <si>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</si>
  <si>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</si>
  <si>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</si>
  <si>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</si>
  <si>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</si>
  <si>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</si>
  <si>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</si>
  <si>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</si>
  <si>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</si>
  <si>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</si>
  <si>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</si>
  <si>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</si>
  <si>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</si>
  <si>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</si>
  <si>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</si>
  <si>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</si>
  <si>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ACTIVIDADES DE MANTENIMIENTO - UF4</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</si>
  <si>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</si>
  <si>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</si>
  <si>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</si>
  <si>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</si>
  <si>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</si>
  <si>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</si>
  <si>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</si>
  <si>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</si>
  <si>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</si>
  <si>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</si>
  <si>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</si>
  <si>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</si>
  <si>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</si>
  <si>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</si>
  <si>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</si>
  <si>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</si>
  <si>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</si>
  <si>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</si>
  <si>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</si>
  <si>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</si>
  <si>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</si>
  <si>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</si>
  <si>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</si>
  <si>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</si>
  <si>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</si>
  <si>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</si>
  <si>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</si>
  <si>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</si>
  <si>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</si>
  <si>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</si>
  <si>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</si>
  <si>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</si>
  <si>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</si>
  <si>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</si>
  <si>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</si>
  <si>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</si>
  <si>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</si>
  <si>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</si>
  <si>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</si>
  <si>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</si>
  <si>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</si>
  <si>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</si>
  <si>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</si>
  <si>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</si>
  <si>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</si>
  <si>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</si>
  <si>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</si>
  <si>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</si>
  <si>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</si>
  <si>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</si>
  <si>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Se realizó verificacion, observación y aprobacion de cada uno de los datos que se ingresaron a la plataforma Olympus por parte del Concesionario.</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</si>
  <si>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</si>
  <si>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</si>
  <si>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</si>
  <si>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</si>
  <si>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UNIDAD FUNCIONAL 4.2</t>
  </si>
  <si>
    <t xml:space="preserve">Observaciones: </t>
  </si>
  <si>
    <t xml:space="preserve">No hay observaciones </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</si>
  <si>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</si>
  <si>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</si>
  <si>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</si>
  <si>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</si>
  <si>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</si>
  <si>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</si>
  <si>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</si>
  <si>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</si>
  <si>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</si>
  <si>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</si>
  <si>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</si>
  <si>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</si>
  <si>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</si>
  <si>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</si>
  <si>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</si>
  <si>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</si>
  <si>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</si>
  <si>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</si>
  <si>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</si>
  <si>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</si>
  <si>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9. CONTROL TÉCNICO DE TÚNELES+B241:T242</t>
  </si>
  <si>
    <r>
      <t>N</t>
    </r>
    <r>
      <rPr>
        <sz val="10"/>
        <color theme="1"/>
        <rFont val="Calibri"/>
        <family val="2"/>
        <scheme val="minor"/>
      </rPr>
      <t>o Aplica Compensación</t>
    </r>
  </si>
  <si>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</si>
  <si>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</si>
  <si>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</si>
  <si>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</si>
  <si>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</si>
  <si>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</si>
  <si>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</si>
  <si>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</si>
  <si>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</si>
  <si>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</si>
  <si>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</si>
  <si>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</si>
  <si>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</si>
  <si>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</si>
  <si>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</si>
  <si>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</si>
  <si>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</si>
  <si>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</si>
  <si>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</si>
  <si>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</si>
  <si>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</si>
  <si>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</si>
  <si>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</si>
  <si>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</si>
  <si>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</si>
  <si>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</si>
  <si>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</si>
  <si>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</si>
  <si>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</si>
  <si>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</si>
  <si>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</si>
  <si>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</si>
  <si>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</si>
  <si>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</si>
  <si>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</si>
  <si>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</si>
  <si>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</si>
  <si>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</si>
  <si>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</si>
  <si>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</si>
  <si>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</si>
  <si>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</si>
  <si>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</si>
  <si>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</si>
  <si>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</si>
  <si>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</si>
  <si>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</si>
  <si>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</si>
  <si>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</si>
  <si>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</si>
  <si>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</si>
  <si>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</si>
  <si>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</si>
  <si>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</si>
  <si>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</si>
  <si>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</si>
  <si>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</si>
  <si>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</si>
  <si>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</si>
  <si>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</si>
  <si>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REVISIÓN DE LA PLATAFORMA OLYMPUS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</si>
  <si>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</si>
  <si>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</si>
  <si>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</si>
  <si>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</si>
  <si>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</si>
  <si>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</si>
  <si>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</si>
  <si>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</si>
  <si>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</si>
  <si>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</si>
  <si>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</si>
  <si>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</si>
  <si>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</si>
  <si>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</si>
  <si>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</si>
  <si>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</si>
  <si>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</si>
  <si>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</si>
  <si>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</si>
  <si>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</si>
  <si>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</si>
  <si>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</si>
  <si>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</si>
  <si>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</si>
  <si>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</si>
  <si>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MURO 009 TA</t>
  </si>
  <si>
    <t>PK 4+205</t>
  </si>
  <si>
    <t xml:space="preserve">PK 4+880   </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</si>
  <si>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</si>
  <si>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</si>
  <si>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</si>
  <si>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</si>
  <si>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</si>
  <si>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</si>
  <si>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</si>
  <si>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</si>
  <si>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</si>
  <si>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</si>
  <si>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</si>
  <si>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</si>
  <si>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</si>
  <si>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</si>
  <si>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</si>
  <si>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</si>
  <si>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</si>
  <si>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MURO 046 CA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</si>
  <si>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</si>
  <si>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</si>
  <si>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</si>
  <si>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</si>
  <si>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</si>
  <si>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</si>
  <si>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</si>
  <si>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</si>
  <si>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</si>
  <si>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</si>
  <si>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</si>
  <si>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</si>
  <si>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</si>
  <si>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</si>
  <si>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</si>
  <si>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</si>
  <si>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</si>
  <si>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</si>
  <si>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</si>
  <si>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</si>
  <si>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</si>
  <si>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</si>
  <si>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</si>
  <si>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</si>
  <si>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Unidad Funcional 4.1 - Rehabilitación de la carretera entre el corregimiento de Bolombolo (Venecia) y el corregimiento Peñalisa (Salgar)</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</si>
  <si>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</si>
  <si>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</si>
  <si>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</si>
  <si>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</si>
  <si>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</si>
  <si>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</si>
  <si>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</si>
  <si>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</si>
  <si>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</si>
  <si>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</si>
  <si>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</si>
  <si>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</si>
  <si>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</si>
  <si>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</si>
  <si>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</si>
  <si>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</si>
  <si>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</si>
  <si>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</si>
  <si>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</si>
  <si>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</si>
  <si>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</si>
  <si>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</si>
  <si>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</si>
  <si>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</si>
  <si>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</si>
  <si>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</si>
  <si>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</si>
  <si>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</si>
  <si>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</si>
  <si>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</si>
  <si>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</si>
  <si>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</si>
  <si>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</si>
  <si>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</si>
  <si>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</si>
  <si>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</si>
  <si>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</si>
  <si>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</si>
  <si>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FRENTE INACTIVO. Se instaló tubería Ø1.5m. con su respetivo atraque. Se fundió solado para la construcción de su disipador.</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</si>
  <si>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</si>
  <si>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</si>
  <si>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</si>
  <si>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</si>
  <si>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</si>
  <si>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</si>
  <si>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</si>
  <si>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</si>
  <si>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</si>
  <si>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</si>
  <si>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</si>
  <si>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</si>
  <si>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</si>
  <si>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</si>
  <si>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</si>
  <si>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</si>
  <si>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</si>
  <si>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</si>
  <si>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</si>
  <si>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t>
  </si>
  <si>
    <t>Ampliación Puente El Sapo UF2.1</t>
  </si>
  <si>
    <t xml:space="preserve">BOX CULVERT  ODT  172 </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</si>
  <si>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</si>
  <si>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</si>
  <si>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</si>
  <si>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</si>
  <si>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</si>
  <si>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</si>
  <si>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</si>
  <si>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</si>
  <si>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</si>
  <si>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</si>
  <si>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</si>
  <si>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</si>
  <si>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</si>
  <si>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t>
    </r>
  </si>
  <si>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</si>
  <si>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</si>
  <si>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t>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t>
  </si>
  <si>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</si>
  <si>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</si>
  <si>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</si>
  <si>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</si>
  <si>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t>
  </si>
  <si>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</si>
  <si>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</si>
  <si>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</si>
  <si>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</si>
  <si>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</si>
  <si>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</si>
  <si>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</si>
  <si>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</si>
  <si>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</si>
  <si>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</si>
  <si>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</si>
  <si>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</si>
  <si>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</si>
  <si>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</si>
  <si>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</si>
  <si>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</si>
  <si>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</si>
  <si>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</si>
  <si>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</si>
  <si>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</si>
  <si>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</si>
  <si>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</si>
  <si>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</si>
  <si>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</si>
  <si>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</si>
  <si>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</si>
  <si>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</si>
  <si>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</si>
  <si>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</si>
  <si>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</si>
  <si>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</si>
  <si>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</si>
  <si>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</si>
  <si>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</si>
  <si>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</si>
  <si>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</si>
  <si>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</si>
  <si>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</si>
  <si>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</si>
  <si>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</si>
  <si>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</si>
  <si>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</si>
  <si>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</si>
  <si>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</si>
  <si>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</si>
  <si>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</si>
  <si>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</si>
  <si>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</si>
  <si>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</si>
  <si>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t>Puente PK 10+120 - UF 1 - Losa de aproximación fundida  Estribo 1a.</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</si>
  <si>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</si>
  <si>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</si>
  <si>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</si>
  <si>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</si>
  <si>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</si>
  <si>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</si>
  <si>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</si>
  <si>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</si>
  <si>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</si>
  <si>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PK22+080 UF2.1. Vista panorámica de construcción del Puente.</t>
  </si>
  <si>
    <t>PK 22+640 UF2.1 Losa de aproximación fundida Estribo 1.</t>
  </si>
  <si>
    <t>PK22+640 UF2.1. Vista panorámica de construcción del Puente.</t>
  </si>
  <si>
    <t>PK23+500 UF2.1. Vista panorámica de construcción del Puente.</t>
  </si>
  <si>
    <t>AMPLIACIÓN DE PUENTES UF-2.1</t>
  </si>
  <si>
    <t>Puente PK 2+100 - UF 1-Finaliza construcción de New Jersey ambos costados.</t>
  </si>
  <si>
    <t>PK 9+600</t>
  </si>
  <si>
    <t>FRENTE INACTIVO. Sector urbano de San Jerónimo (La Piñona). El talud perfilado e intervenido se le trató con hidrosiembra, malla electrosoldada, drenes horizontales y concreto lanzado. Hoy el sitio presenta descuido y se requiere recuperación paisajística. Se hizo extendido de material de SBG con motoniveladora.</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</si>
  <si>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</si>
  <si>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</si>
  <si>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</si>
  <si>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</si>
  <si>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</si>
  <si>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</si>
  <si>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</si>
  <si>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</si>
  <si>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</si>
  <si>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</si>
  <si>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</si>
  <si>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MOVIMIENTO DE TIERRA (CORTE Y RELLENO)</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</si>
  <si>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</si>
  <si>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</si>
  <si>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</si>
  <si>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</si>
  <si>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</si>
  <si>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</si>
  <si>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</si>
  <si>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</si>
  <si>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</si>
  <si>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</si>
  <si>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</si>
  <si>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</si>
  <si>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</si>
  <si>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</si>
  <si>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</si>
  <si>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</si>
  <si>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</si>
  <si>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</si>
  <si>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</si>
  <si>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</si>
  <si>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</si>
  <si>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</si>
  <si>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</si>
  <si>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</si>
  <si>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FRENTE INACTIVO. Se realizaron actividades de instalación de escamas prefabricadas de coronación. El sitio se tiene como estacionamiento de equipos.</t>
  </si>
  <si>
    <t>FRENTE INACTIVO - Sector El Francés. El muro debe hacer conexión con el estribo # 1 del nuevo puente vehicular (como aproche).</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</si>
  <si>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</si>
  <si>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</si>
  <si>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</si>
  <si>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Puente PK 8+404 - UF1 PILA  1  Viga Cabezal fundida, desencofrado.</t>
  </si>
  <si>
    <t>PK21+500 UF2.1 ESTRIBO 2. Terminado</t>
  </si>
  <si>
    <t xml:space="preserve">PK 6+200 </t>
  </si>
  <si>
    <t>MOVIMIENTO DE TIERRA (CORTE) Sector Ebéjico</t>
  </si>
  <si>
    <t>PK 14+500</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</si>
  <si>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</si>
  <si>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</si>
  <si>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</si>
  <si>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</si>
  <si>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</si>
  <si>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</si>
  <si>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</si>
  <si>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</si>
  <si>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</si>
  <si>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</si>
  <si>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</si>
  <si>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</si>
  <si>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</si>
  <si>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</si>
  <si>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continuara con la construcción de cunetas con sección en V y en L, en los costados del acceso. Los taludes se han recubierto de concreto lanzado. </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</si>
  <si>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</si>
  <si>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</si>
  <si>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</si>
  <si>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</si>
  <si>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</si>
  <si>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</si>
  <si>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Ampliación Puente La Guaira UF2.1</t>
  </si>
  <si>
    <t>Puente PK 0+930  Vista panorámica avance construcción Puente. Infraestructura terminada. Inactivo</t>
  </si>
  <si>
    <t>Puente PK 1+440 - UF 1 Innfraestructura del puente terminada. Inactivo.</t>
  </si>
  <si>
    <t>Puente PK 5+540 UF1- PILA 5. Viga Cabezal terminada con topes sísmicos y pedestales.</t>
  </si>
  <si>
    <t>10 de octubre 2019</t>
  </si>
  <si>
    <t>Cumplió los fondeos los esta realizando anticipadamente</t>
  </si>
  <si>
    <t>Aporte anual 2019</t>
  </si>
  <si>
    <t>cumplio y anticipo el aporte anual de enero de 2020</t>
  </si>
  <si>
    <t xml:space="preserve">Traslado de redes Húmedas UF1 </t>
  </si>
  <si>
    <t>PK 2+800</t>
  </si>
  <si>
    <t xml:space="preserve">FRENTE INACTIVO. Se construyo una especie de contrafuerte a fin de hacer llenos al tramo de muro ya construido. Para completar el resto del muro (módulos del 1 al 5), se requiere intervenir la actual vía. Hay acopio de material de relleno. Sitio muy próximo a un nuevo puente vehicular. </t>
  </si>
  <si>
    <t>Se realizan actividades de instalación de escamas, instalación de bandas geosintéticas y colocación de material de SBG compactado con benitín.</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</si>
  <si>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</si>
  <si>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</si>
  <si>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</si>
  <si>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</si>
  <si>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</si>
  <si>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</si>
  <si>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</si>
  <si>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 xml:space="preserve">FRENTE INACTIVO. Se realizo excavación mecánica sobre la unión de las ODTs. La obra nueva tiene su acero instalado para proceder a unirlo a la ODT existente. Sitio muy cercano a las riveras del Rio Cauca (sector de Tierra Mítica). </t>
  </si>
  <si>
    <t>PK0+650</t>
  </si>
  <si>
    <t>DEMOLICION DE CASETAS</t>
  </si>
  <si>
    <t>OTROS TRABAJOS (DRENAJES, SEGURIDAD VIAL, SOCAVACION DE PUENTES)</t>
  </si>
  <si>
    <t>PK 3+400</t>
  </si>
  <si>
    <t>MURO 012 TA</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</si>
  <si>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</si>
  <si>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</si>
  <si>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</si>
  <si>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FRENTE INACTIVO. Se hizo la fundida en concreto para las cunetas de corona y sus bajantes. Se esta pendiente de cortar el área, en busca de la sub rasante.</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</si>
  <si>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</si>
  <si>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</si>
  <si>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</si>
  <si>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</si>
  <si>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</si>
  <si>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</si>
  <si>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 xml:space="preserve">Mediante resolución del INVIAS, hubo autorización para el cierre total de la actual vía sector Meloneras (cierre por 6 meses) y poder intervenir el corte del talud alto y rocoso. Pero este cierre fue postergado para enero del próximo año. </t>
  </si>
  <si>
    <t>Puente PK 5+540 UF1-Vistapanorámica avance construcción Puente.</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</si>
  <si>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</si>
  <si>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</si>
  <si>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</si>
  <si>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</si>
  <si>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t>PK21+500 UF2.1Vista panorámica avance construcción del Puente.</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</si>
  <si>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</si>
  <si>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</si>
  <si>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 xml:space="preserve">                                                            TOTAL APORTES EQUITY A  04-dic -2019</t>
  </si>
  <si>
    <t>Sep-2019</t>
  </si>
  <si>
    <t>Puente PK 2+300 UF1- Acabado de New Jersey ambos costados.</t>
  </si>
  <si>
    <t>PK 0+400</t>
  </si>
  <si>
    <t>o PR 13+000</t>
  </si>
  <si>
    <t>Programa 1. Atención al usuario.</t>
  </si>
  <si>
    <t>PK 16+500</t>
  </si>
  <si>
    <t>FRENTE INACTIVO. En un sector se aplicó la primera capa de SBG.</t>
  </si>
  <si>
    <t>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t>
  </si>
  <si>
    <t>PR 5+000</t>
  </si>
  <si>
    <t xml:space="preserve">Se construyo un muro en Ha.,  de L = 31 m.). Se utilizo concreto pre mezclado de 35 MPa., producido por MAR1.  </t>
  </si>
  <si>
    <r>
      <rPr>
        <b/>
        <sz val="11"/>
        <rFont val="Arial"/>
        <family val="2"/>
      </rPr>
      <t>Portal Medellín - segundo tubo Túnel Occidente</t>
    </r>
    <r>
      <rPr>
        <sz val="11"/>
        <rFont val="Arial"/>
        <family val="2"/>
      </rPr>
      <t xml:space="preserve">
Actividades de excavación sistema Mixto (mecánico y perforación y voladura en túnel principal- Sección - completa, Tipo SB-2 (Portal Medellín).
Actividades de excavación (Mixta) en Galería peatonal No1- Sección - completa, Tipo SG-III (Portal Medellín).
</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</si>
  <si>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</si>
  <si>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UF3 - PR 45+200. PEAJE EN OPERACIÓN.</t>
  </si>
  <si>
    <t>Puente PK 6+240 - UF 1  PILA 2.Instalación acero de refuerzo Dado</t>
  </si>
  <si>
    <t>ÉPSILON 4G</t>
  </si>
  <si>
    <t xml:space="preserve">NA </t>
  </si>
  <si>
    <t>Seguimiento Ofcina fija de atención al usuario.</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</si>
  <si>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</si>
  <si>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</si>
  <si>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</si>
  <si>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 3+320 UF1. Vista panorámica.</t>
  </si>
  <si>
    <t>Puente PK 6+900 - UF 1  PILA 2.  Instalación de plataforma y cimbra para dovela sobre pila.</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</si>
  <si>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</si>
  <si>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</si>
  <si>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</si>
  <si>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t>
  </si>
  <si>
    <t>FRENTE INACTIVO. Se realizo perfilado de talud y cubrimiento con malla electrosoldada y concreto lanzado. Se adiciono un modulo 'independiente' de un muro en HA, hacia el PK menor o PK 0+810 o # 004.</t>
  </si>
  <si>
    <t xml:space="preserve">Se termina el extendido de la capa intermedia asfáltica tipo MSC-25 (hacia el PK menor empatándolo con la capa asfáltica extendida en La Aldea). Se acondiciona entrada al trapiche comunitario con una L= 130 m., y posteriormente se le hará su pavimento rígido. </t>
  </si>
  <si>
    <t>Muro terminado. Sobre el PK menor se construyeron gaviones 2x1x1 m. para dar soporte a las escamas terminales huérfanas.</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</si>
  <si>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cinta de pavimento de concreto rígido. </t>
  </si>
  <si>
    <t xml:space="preserve">El cobro se hace sin contratiempos en ambos sentidos. Su súper estructura y los amueblamientos existentes son todos provisionales. Se recalza una parte de la plataforma en la CD con la construcción de gaviones (2x1x1 m.) y se les hace un cubrimiento con concreto simple para dar un mejor acabado. </t>
  </si>
  <si>
    <t xml:space="preserve">FRENTE INACTIVO. Se llevo a cabo la demolición dice bahías (con cortes con disco de tungsteno), suspensión y retiro de redes eléctricas, tapada de la cimentación y demás obras que fueron utilizadas por la antiguas casetas de cobro de peaje (Portal Medellín). Hoy hay canalización del transito con conos y maletines.  </t>
  </si>
  <si>
    <t>Con dirección hacia Bolombolo ( o PR 0+000)</t>
  </si>
  <si>
    <t>Ruta Medellín - Santa Fé de Antioquia.
Unidad Funcional No 3.
- El Peaje de Aburra   PR45+300. Se encuentra en Operación Normal.
- Se realiza seguimiento a la zona inestable del PR45+000 y se observa que no presenta movimientos.
- El túnel de Occidente Funciona con Normalidad.</t>
  </si>
  <si>
    <r>
      <t xml:space="preserve">PK0+850 - UF3.1A - </t>
    </r>
    <r>
      <rPr>
        <sz val="11"/>
        <color theme="1"/>
        <rFont val="Calibri"/>
        <family val="2"/>
        <scheme val="minor"/>
      </rPr>
      <t>Pozo de sedimentación y bombeo en funcionamiento. Portal Medellín.</t>
    </r>
  </si>
  <si>
    <t xml:space="preserve">UF3 </t>
  </si>
  <si>
    <t xml:space="preserve">Revisión y aprobación formato de trámites ambientales diligenciado por el Concesionario </t>
  </si>
  <si>
    <r>
      <rPr>
        <b/>
        <sz val="11"/>
        <color theme="1"/>
        <rFont val="Calibri"/>
        <family val="2"/>
        <scheme val="minor"/>
      </rPr>
      <t xml:space="preserve">PUENTE PK23+500 UF2.1. </t>
    </r>
    <r>
      <rPr>
        <sz val="11"/>
        <color theme="1"/>
        <rFont val="Calibri"/>
        <family val="2"/>
        <scheme val="minor"/>
      </rPr>
      <t xml:space="preserve">Para este Puente  ya se terminó la etapa de la construcción de la </t>
    </r>
    <r>
      <rPr>
        <u/>
        <sz val="11"/>
        <color theme="1"/>
        <rFont val="Calibri"/>
        <family val="2"/>
        <scheme val="minor"/>
      </rPr>
      <t>INFRAESTRUCTURA</t>
    </r>
    <r>
      <rPr>
        <sz val="11"/>
        <color theme="1"/>
        <rFont val="Calibri"/>
        <family val="2"/>
        <scheme val="minor"/>
      </rPr>
      <t>: Construcción de los ESTRIBOS 1 y 2. Construcción de las PILAS 1, 2 y 3.
En cuanto a la</t>
    </r>
    <r>
      <rPr>
        <u/>
        <sz val="11"/>
        <color theme="1"/>
        <rFont val="Calibri"/>
        <family val="2"/>
        <scheme val="minor"/>
      </rPr>
      <t xml:space="preserve"> SUPERESTRUCTURA</t>
    </r>
    <r>
      <rPr>
        <sz val="11"/>
        <color theme="1"/>
        <rFont val="Calibri"/>
        <family val="2"/>
        <scheme val="minor"/>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</si>
  <si>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r>
      <rPr>
        <b/>
        <sz val="11"/>
        <color theme="1"/>
        <rFont val="Calibri"/>
        <family val="2"/>
        <scheme val="minor"/>
      </rPr>
      <t xml:space="preserve">PUENTE PK33+100 UF2.1 VIADUCTO SOBRE EL RÍO CAUCA. </t>
    </r>
    <r>
      <rPr>
        <b/>
        <u/>
        <sz val="11"/>
        <color theme="1"/>
        <rFont val="Calibri"/>
        <family val="2"/>
        <scheme val="minor"/>
      </rPr>
      <t>Costado Medellín:</t>
    </r>
    <r>
      <rPr>
        <b/>
        <sz val="11"/>
        <color theme="1"/>
        <rFont val="Calibri"/>
        <family val="2"/>
        <scheme val="minor"/>
      </rPr>
      <t xml:space="preserve"> </t>
    </r>
    <r>
      <rPr>
        <sz val="11"/>
        <color theme="1"/>
        <rFont val="Calibri"/>
        <family val="2"/>
        <scheme val="minor"/>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Calibri"/>
        <family val="2"/>
        <scheme val="minor"/>
      </rPr>
      <t xml:space="preserve">Costado Santafe de Antioquia: </t>
    </r>
    <r>
      <rPr>
        <sz val="11"/>
        <color theme="1"/>
        <rFont val="Calibri"/>
        <family val="2"/>
        <scheme val="minor"/>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TRAMO 1.
PILA 1: Se excava y se funde el núcleo de los Pilotes: 4,7,  8, 15, 16, 17 y  18 a h= promedio efectivo de 26,0m
PILA 2: Se excava y se funde el núcleo de los Pilotes: 19, 20, 21, 22, 23, 24, 25, 26, 27, 28, 29, 30, 31, 32, 33 y 34 a h= promedio efectivo de 30,0m. 
PILA 3: Se excava y se funde el núcleo de los Pilote: 35, 36,  37 y 38 a h= promedio efectivo de 28,0m
PILA 4. Se funde pilote 39 y 40. 
PILA 5. Se funde pilote 41 y 42.                                                                                                                                                                                                                                                                                                                                                                                                                                                                                                                                                                  ESTRIBO 2. Se funde pilote 43 y 44.
El avance de la excavación de los Pilotes en el Tramo 1 es del 56,0%.</t>
    </r>
  </si>
  <si>
    <t>Puente PK 6+900 - UF 1  Vista Panorámica.</t>
  </si>
  <si>
    <t>PK20+919 EL SAPO UF2.1 Apertura de calzada izquierdo.</t>
  </si>
  <si>
    <r>
      <rPr>
        <b/>
        <sz val="11"/>
        <rFont val="Arial"/>
        <family val="2"/>
      </rPr>
      <t>En la UF 1</t>
    </r>
    <r>
      <rPr>
        <sz val="11"/>
        <rFont val="Arial"/>
        <family val="2"/>
      </rPr>
      <t xml:space="preserve">: El concesionario en este periodo ejecuto las siguientes actividades: Durante las visitas de inspección de la interventoría no se evidencia actividad en traslado de redes.
Avance a la fecha: Redes electricas:76% - Redes alumbrado público: 65% y Telecomunicaciones 75%.
</t>
    </r>
    <r>
      <rPr>
        <b/>
        <sz val="11"/>
        <rFont val="Arial"/>
        <family val="2"/>
      </rPr>
      <t>En la UF3</t>
    </r>
    <r>
      <rPr>
        <sz val="11"/>
        <rFont val="Arial"/>
        <family val="2"/>
      </rPr>
      <t>: El concesionario en este periodo ejecuto las siguientes actividades:  Durante las visitas de inspección de la interventoría no se evidencia actividad en traslado de redes.
Avance a la fecha: Redes electricas:75% - Redes alumbrado público: 60% y Telecomunicaciones 70%.
En reunión del martes 17 de noviembre de 2019, se solicito nuevamente la lista de chequeo de los sitios por intervenir de las UF1 y UF3, el concesionario informo que se encuentra ejecutando esta actividad.</t>
    </r>
  </si>
  <si>
    <r>
      <t xml:space="preserve"> PK1+470  - UF3.1A - </t>
    </r>
    <r>
      <rPr>
        <sz val="11"/>
        <rFont val="Calibri"/>
        <family val="2"/>
        <scheme val="minor"/>
      </rPr>
      <t>Desniveles pronunciados baches llenos de agua, cunetas inexistentes. Portal Medellín.</t>
    </r>
  </si>
  <si>
    <r>
      <t xml:space="preserve"> PK1+560  - UF3.1A - </t>
    </r>
    <r>
      <rPr>
        <sz val="11"/>
        <color theme="1"/>
        <rFont val="Calibri"/>
        <family val="2"/>
        <scheme val="minor"/>
      </rPr>
      <t>Pozo de sedimentación y bombeo en funcionamiento. Portal Medellín.</t>
    </r>
  </si>
  <si>
    <t xml:space="preserve">Trabajos detenidos por los festivos de navidad y fin de año. La hidrosiembra aplicada muestra escurrimientos y bolsas de lodo producto de lluvias en el sector. El sector requiere recuperación paisajística y un nuevo diseño de sostenimiento del talud. A la antigua entrada a La Volcana, se le extendió material de BG y ahora se le construye un pavimento rígido.  </t>
  </si>
  <si>
    <t xml:space="preserve">Obra terminada. Se finalizaron las actividades de instalación de escamas y de SBG. El sito se interviene con la colocación de material de BG con motoniveladora CAT. Hay acopio de materiales y de equipos en este frente. </t>
  </si>
  <si>
    <t>En este frente se continua con la fortificación del terreno, donde se apoya la actual vía. Por lo tanto se continúan las perforaciones a todo lo largo del talud; ya se tienen colocados tres (3) niveles de pernos pasivos de anclaje. Se baja mecánicamente (con CAT 320 D2) la rasante del corte para ir ubicando el terreno de fundación del muro. Se seguirá cubriendo el talud con malla electrosoldada y concreto lanzado. Cercano a este frente hay un derrumbe donde el terreno se debilita y cae fácilmente piedra y lodo cuando llueve.</t>
  </si>
  <si>
    <t>Se realizan actividades de instalación de la escamas prefabricadas con ayuda de grúa y eslinga. Hay excavación mecanizada hacia el PK mayor y cercano al muro del PK 5+860 para extender dala de cimentación. También se utiliza compactador tipo benitín. Sobre la zona se trabaja para el estribo #2 del nuevo puente vehicular de perdida de banca (La Potrera).</t>
  </si>
  <si>
    <t xml:space="preserve">Se continua con la actividad de excavación mecánica - método de traspaleo, cargue y transporte de material (de la cuarta fase de perfilación). El área comprende una gran magnitud de movimiento de tierra. En la cima y en la parte media, personal lleva a cabo la construcción de cunetas de corona. A los tramos perfilados se les cubre con malla talud MT-6000 que tiene alta resistencia a la corrosión debido a la aleación con Bezinal. El hueco de la malla es de tipo rombo con abertura del cuadro de 6'' x 3.5 '' y diámetro del alambre de 3.2 mm. Se hacen cunetas de concreto con sección en V, sobre la primera y segunda berma de cortante). Las volquetas 'cuando no llueve' ya alcanzan a tener acceso para ser cargadas por lo menos a la mitad de la altura del talud. Los trabajos son afectados por lluvias leves. </t>
  </si>
  <si>
    <t xml:space="preserve">Hay actividad de colocación de filas de escamas prefabricadas, secuencialmente se colocan las capas de cintas poliméricas. Hubo sistema de sostenimiento de talud que da apoyo a la actual vía (con pernos de anclaje + malla electrosoldada + concreto lanzado). Se utilizan 2 pajaritas CAT para hacer excavación mecánica hacia el PK menor y usando un compactador tipo benitín, hacia el PK menor. </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</si>
  <si>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</si>
  <si>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Sobre el corte del talud en cajón, se continua con la construcción de las cunetas de corona (con sección en V y en concreto), bajantes y drenes en PVC. Los trabajos en el box culvert son reiniciados nuevamente (existían problemas de limites prediales); se hace limpieza de la placa de contrapiso. Será un box con 11 escalones y de L= 36 m.; la topografía del sector es bastante pendiente, Sector Doña Rosa.</t>
  </si>
  <si>
    <t xml:space="preserve">Se hizo sondeo a profundidad. Se continúan trabajos de descargue de material de lleno con CAT 330D2L y CAT sobre llantas, sobre el plano de falla para aliviar peso. El material se carga a volquetas de doble viaje y se lleva a la Zodme de La Cueva.  </t>
  </si>
  <si>
    <t xml:space="preserve">Se reinician trabajos sobre el Box haciendo un jarillón con CAT 320 D2L. A este box, solo se le construyó un primer tramo de la obra, hace mas de 1 año. Hacia el PK menor, se interviene con descapotes y excavación mecanizada. Pero se continua con la construcción de (2) ODTs: # 055 o PK 12+412 y # 056 o PK 12+529 en tubería Titán de 900 mm. acampanada; se ensamblan los aceros para los cabezotes y las aletas. </t>
  </si>
  <si>
    <t>Trabajos detenidos por los festivos de navidad y fin de año. Se continua con la excavación mecánica. El material cortado se lleva a la zodme de La Cueva. Sitio ubicado frente al Campamento de MAR1. Se hicieron alargues a ODTs, utilizando tubería Tiran de 900 mm., acampanada. Se trabaja con bulldozer CAT y excavadora de orugas Doosan. Hay también un compactador para afirmados Bomag. Los trabajos avanzan hacia el PK mayor.</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</si>
  <si>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se hacen cortes mecanizados (descapotes).</t>
  </si>
  <si>
    <t>Se hizo la excavación mecanizada para acondicionar la entrada y se ejecuta la excavación a profundidad.  Se continua con la construcción del box culvert  # 072 o PK 15+292; se instalan aceros de refuerzo para los muros verticales. Se utilizan cintas flexibles en PVC - o waterstops (con un ancho de 6'') que sirven de junta de construcción / dilatación. Sector de La Margarita del 8.</t>
  </si>
  <si>
    <t>Trabajos detenidos por los festivos de navidad y fin de año. Se hicieron rellenos para la segunda calzada. Se utiliza Doosan sobre orugas, bulldozer John Deere y vibro para afirmados. Sector de La Guaracú I.</t>
  </si>
  <si>
    <t xml:space="preserve">Muro terminado. Se hacen actividades topográficas y se hacen llenos compactados sobre el trasdós. Hubo impermeabilización con pintura e instalación de geodren planar. En la parte central de esta obra se construyo un box culvert al que se le asignó un PK 19+437 CI (1.8 x 1.8 m.) o # 086. Trabajos detenidos por los festivos de navidad y fin de año. </t>
  </si>
  <si>
    <t>Se deja de trabajar por descanso colectivo del personal por los festivos de navidad, de fin y nuevo año. Se realizo la imprimación de las calzadas nuevas utilizando emulsión asfáltica y se extendió la primera capa de mezcla asfáltica tipo MSC-25 con dirección al Ahuyamal. El separador central se le coloco material orgánico a fin de convertirlo pronto en zona verde. Se continuara con los trabajos de construcción de las cunetas longitudinales en los costados de los taludes intervenidos. Taludes tratados con hidrosiembra muestran signos de estancamiento y por lo tanto requieren mas atención y una recuperación paisajística. Hubo traslado de redes secas.</t>
  </si>
  <si>
    <t>Hubo colocación con motoniveladora CAT, de material de BG, se sometió a irrigación con emulsión de curado y se tendió la capa intermedia de MSC-25. Las áreas tratadas con hidrosiembra de los taludes perfilados muestran signos de estancamiento y por lo tanto requieren mas atención y una recuperación paisajística. Trabajos detenidos por los festivos de navidad y fin de año.</t>
  </si>
  <si>
    <t>Terminada la colocación de granulares (SBG / BG) y sometiéndolas a un curado con emulsión asfáltica, se procedió a extender la capa intermedia de MSC-25. Se realizo actividad de estabilización con hidrosiembra. Sobre la zona que separa la calzada actual y la nueva, se realizaron tendidos de redes húmedas. Trabajos detenidos por los festivos de navidad y fin de año.</t>
  </si>
  <si>
    <t xml:space="preserve">Obra terminada. Realizados los llenos sobre el trasdós del muro e imprimados con emulsión asfáltica de curado; se coloco la capa intermedia de mezcla asfalta tipo MSC-25. Hubo demolición del muro New Jersey existente.  La idea es dar al servicio del transito la nueva calzada (CD), e iniciar la intervención de la calzada existente. Se seguirá construyendo el separador de calzada.  </t>
  </si>
  <si>
    <t>PR 73+000</t>
  </si>
  <si>
    <t>Frente inactivo por descanso colectivo del personal debido a las fiestas de navidad y fin de año. Fueron iniciados trabajos de una segunda etapa y se hizo el parcheo desde el PR 5+000 al PR 4+000 sobre la CI. Allí, hubo corte de fallos y adición de material de BG, virgen, con su respectivo parcheo, (se dejo un caja en BG)</t>
  </si>
  <si>
    <t xml:space="preserve">Se construyo un muro en HA, de L= 31 m. Se utilizo concreto pre mezclado de 35 MPa., producido por MAR1. Esta pendiente la colocación de la defensa metálica o barrera de contención. Tramo por colocar tachas reflectivas. </t>
  </si>
  <si>
    <t>Se construyo un muro en Ha.,  de L = 21 m.). Se utilizo concreto pre mezclado de 35 MPa., producido por MAR1. Tramo por colocar tachas reflectivas.</t>
  </si>
  <si>
    <t>UF2.1 - PR 6+400. PUENTE EN OPERACIÓN NORMAL.</t>
  </si>
  <si>
    <t>UF2.2 - PR  114+800. VÍA NORMAL.</t>
  </si>
  <si>
    <t>UF3 - PR 47+000.  POLICÍA DE TRANSITO.</t>
  </si>
  <si>
    <t>UF3 - PR 44+700. C.C.O. TÚNEL.</t>
  </si>
  <si>
    <t>Seguimiento PQRS del proyecto</t>
  </si>
  <si>
    <t>En este periodo el concesionario continuó con las siguientes actividades:
En Portal Medellín (PK0+804)-UF3.1A,  El día 11 de diciembre de 2019 en el PK1+838, se ejecutó cambió de sostenimiento de Tipo SC-2R a SB-2. Por otro lado se continuó se continuó con la excavación del túnel principal, por el sistema de perforación y voladura y perfilado mecánico, en terrenos con sostenimiento Tipo SB-2, sección completa,  en el PK1+982,5 L acumulada=1.178,5 m a origen,  para el sellado se instalaron 5 cm de concreto lanzado de 31,5 MPa (Adicionado con macrofibra estructural de polipropileno 5Kg/m3), la instalación de pernos de expansión para 15 Ton, en  tres bolillos (1,5 m (T) X (2,0m (L) ) de longitud 4m, con placas de reparto de 20mX20m y e= 6mm, y finalmente la instalación de 8 cm de concreto lanzado de 31,5 MPa (Adicionado con macro-fibra estructural de polipropileno - 5Kg/m3).
En  Galería peatonal No 1 (1+230): La excavación de la galería se continúa suspendida,  avanza en terrenos con sostenimiento Tipo SG- III, sección completa, en el PK0+009- L acumulada=9 m a origen; éste avance esta adelantado,  teniendo en cuenta el programa de obra actualizado, el cual contempla el  inicio de excavación, el día 31 de marzo de 2021.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Por otro lado continúan las infiltraciones con menor caudal, sin embargo en las reuniones de seguimiento de obra anteriores, y del pasado 17 de diciembre de 2019, se le ha ratificado la solicitud de continuar con el monitoreo de caudales y el control y encausamiento adecuado (cunetas), tanto de las aguas de infiltración como de perforación del túnel.</t>
  </si>
  <si>
    <t xml:space="preserve">
En el Portal Santa Fe de Antioquia (PK5+410)-UF3.1C.  El día 26 de octubre de 2019,en el PK4+313,50 se ejecutó cambió de sostenimiento de Tipo SC-3R, a  SB-3. Por otro lado se continuó con la excavación del túnel principal, por el sistema de perforación y voladura y perfilado mecánico, en terrenos con sostenimiento Tipo SB-3, sección completa, en el PK3+960,50 L acumulada=1,449,50 m a origen,  para el sellado se instalaron 5 cm de concreto lanzado de 31,5 MPa (Adicionado con macrofibra estructural de polipropileno 5Kg/m3), la instalación de pernos de expansión para 15 Ton, en  tres bolillos (1,5 m (T) X (2,0m (L) ) de longitud 4m, con placas de reparto de 20mX20m y e= 6mm, y finalmente la instalación de 8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esta actividades están suspendidas.
</t>
  </si>
  <si>
    <r>
      <t xml:space="preserve"> PK1+982,50 - UF3.1A -</t>
    </r>
    <r>
      <rPr>
        <sz val="11"/>
        <color theme="1"/>
        <rFont val="Calibri"/>
        <family val="2"/>
        <scheme val="minor"/>
      </rPr>
      <t>Instalación de bulones expansivos Tipo MIDI 160KN L=4,0m, Marca Bulteck , sección sostenimiento tipo SB-2. Portal Medellín.</t>
    </r>
  </si>
  <si>
    <r>
      <t>PK1+982,50-UF3.1A-</t>
    </r>
    <r>
      <rPr>
        <sz val="11"/>
        <color theme="1"/>
        <rFont val="Calibri"/>
        <family val="2"/>
        <scheme val="minor"/>
      </rPr>
      <t>Instalación de bulones expansivos Tipo MIDI 160KN L=4,0m, Marca Bulteck , sección sostenimiento tipo SB-2. Portal Medellín.</t>
    </r>
  </si>
  <si>
    <r>
      <t xml:space="preserve">PK5+410 - UF3.1C - </t>
    </r>
    <r>
      <rPr>
        <sz val="11"/>
        <color theme="1"/>
        <rFont val="Calibri"/>
        <family val="2"/>
        <scheme val="minor"/>
      </rPr>
      <t>Acopio temporal de material de rezaga. Portal Santa Fe.</t>
    </r>
  </si>
  <si>
    <r>
      <t xml:space="preserve">PK4+240 UF 3.1C. </t>
    </r>
    <r>
      <rPr>
        <sz val="11"/>
        <color theme="1"/>
        <rFont val="Calibri"/>
        <family val="2"/>
        <scheme val="minor"/>
      </rPr>
      <t>Desniveles pronunciados baches llenos de agua,  Portal Santa Fe.</t>
    </r>
  </si>
  <si>
    <r>
      <t xml:space="preserve">PK3+960,50 UF 3.1C. </t>
    </r>
    <r>
      <rPr>
        <sz val="11"/>
        <color theme="1"/>
        <rFont val="Calibri"/>
        <family val="2"/>
        <scheme val="minor"/>
      </rPr>
      <t>Perforación de barrenos, para montaje carga explosiva, sección sostenimiento tipo SB-3. Portal Santa Fe.</t>
    </r>
  </si>
  <si>
    <r>
      <rPr>
        <b/>
        <sz val="11"/>
        <rFont val="Calibri"/>
        <family val="2"/>
        <scheme val="minor"/>
      </rPr>
      <t xml:space="preserve">PK0+804 - UF3.1A </t>
    </r>
    <r>
      <rPr>
        <sz val="11"/>
        <rFont val="Calibri"/>
        <family val="2"/>
        <scheme val="minor"/>
      </rPr>
      <t>- Acopio temporal de material de rezaga. Portal Medellín.</t>
    </r>
  </si>
  <si>
    <r>
      <t xml:space="preserve"> PK5+390 - UF3.1A - </t>
    </r>
    <r>
      <rPr>
        <sz val="11"/>
        <color theme="1"/>
        <rFont val="Calibri"/>
        <family val="2"/>
        <scheme val="minor"/>
      </rPr>
      <t>Pozo de sedimentación en funcionamiento. Portal Santa Fe.</t>
    </r>
  </si>
  <si>
    <r>
      <t xml:space="preserve">En la UF 1 : </t>
    </r>
    <r>
      <rPr>
        <sz val="11"/>
        <rFont val="Arial"/>
        <family val="2"/>
      </rPr>
      <t xml:space="preserve">En el periodo informado,  Durante las visitas de inspección de la interventoría; se evidenció que el concesionario ejecutó actividades, en el PK15+200, con la excavación para traslado de redes de acueducto veredal, tubería en polietileno de 75 mm. </t>
    </r>
  </si>
  <si>
    <r>
      <t xml:space="preserve">PK0+350 UF 1 ACT 01. </t>
    </r>
    <r>
      <rPr>
        <sz val="11"/>
        <rFont val="Calibri"/>
        <family val="2"/>
        <scheme val="minor"/>
      </rPr>
      <t>No se evidencia actividad en traslado de redes.</t>
    </r>
  </si>
  <si>
    <r>
      <t xml:space="preserve">PK15+200 UF-1. </t>
    </r>
    <r>
      <rPr>
        <sz val="11"/>
        <color theme="1"/>
        <rFont val="Calibri"/>
        <family val="2"/>
        <scheme val="minor"/>
      </rPr>
      <t xml:space="preserve">Señalización con cinta para redes de acueducto, tubería en polietileno de 75mm. </t>
    </r>
  </si>
  <si>
    <r>
      <t xml:space="preserve">PK15+200 UF-1. </t>
    </r>
    <r>
      <rPr>
        <sz val="11"/>
        <rFont val="Calibri"/>
        <family val="2"/>
        <scheme val="minor"/>
      </rPr>
      <t xml:space="preserve">Excavación para traslado de redes de acueducto veredal, tubería en polietileno de 75mm. </t>
    </r>
  </si>
  <si>
    <t>Traslado de redes eléctricas,  UF2.1.</t>
  </si>
  <si>
    <t>El concesionario no realizó ninguna actividad en esta semana.</t>
  </si>
  <si>
    <t>Traslado de redes húmedas UF2.1.</t>
  </si>
  <si>
    <t xml:space="preserve">Se sigue acopiando material de rezaca del túnel. El talud intervenido y que da protección al estribo #1 del puente PK 0+160 - de La Frisola, esta cediendo su recubrimiento (de concreto lanzado) y hubo desprendimiento (de térreos) en la parte superior del talud, hay intervención con limpieza de lo desprendido. Sobre la plataforma se han colocado equipos, contenedores, llantas, campamento, materiales y herramienta pesada. Se realiza la construccion de un pavimento rígido que arranca desde la parte baja (antigua entrada a la Vda. La Frisola) y llega a la parte alta de la plataforma, cerca al portal Santafe. </t>
  </si>
  <si>
    <t xml:space="preserve">Se acondiciono nueva entrada vehicular hacia La Frisola para el uso de vehículos particulares. Hubo cortes mecánicos cercanos al nuevo puente vehicular, estribo #2. Hacia el muro del PK 0+736 o # 003, CAT320 D2L hace demolición de bajante escalonada, con martillo hidráulico. La idea es unir con llenos y rasante los tres muros contiguos (# 005 + # 004 + # 003). </t>
  </si>
  <si>
    <t xml:space="preserve">Obra terminada. Pero se trabaja en las proximidades del puente vehicular. Hay corte mecánico del talud que sostiene la actual vía. En ocasiones hay que utilizar químicos explosivos.  Piedras de gran volumen son cargadas para llevarlas a sitios de escolleras. </t>
  </si>
  <si>
    <t xml:space="preserve">Trabajos detenidos por los festivos de navidad y fin de año. Se continuara con actividad de excavación, cargue y transporte de material. El rompimiento del banco rocoso 'en cajon' se hace con martillos neumáticos de todos los calibres y con voladuras usando explosivos químicos. Piedras de gran volumen son cargadas para llevarlas a sitios de escolleras. </t>
  </si>
  <si>
    <t>Obra terminada. El sito se interviene con la colocación de material de BG con motoniveladora CAT. Hay acopio de materiales y equipos en este frente. Hacia el PK 2+600 se hace topografía por parte de MAR1 y se funde pavimento rígido para poder entrar a la Vda. El Trapiche, utilizando paneles de malla electrosoldada.</t>
  </si>
  <si>
    <t>Trabajos detenidos por los festivos de navidad y fin de año. Hecho el lleno de la segunda calzada se colocan las capas de SBG y BG. Por allí circula provisionalmente el transito automotor. Se hicieron cunetas longitudinales en concreto (utilizando el sistema ajedrezado). Se inicia el acopio de vigas pretensadas de los puentes vehiculares. Hacia el PK menor se ensambla la lanzavigas.</t>
  </si>
  <si>
    <t xml:space="preserve">El transito automotor esta haciendo uso del desvío sobre la nueva calzada (por debajo del nuevo puente vehicular). Se realizo la colocación de mezcla asfáltica intermedia tipo MSC-25 con el equipo de pavimentación que estaba trabajando en la UF-4.2 (hacia el PK mayor). Se seguirá construyendo una ODT, paralela a la vía con tubería Titán C-III de 1200 mm. y otra ODT con alineamiento transversal a la actual vía. Bulldozer lleva a cabo el acondicionamiento sobre la tubería de 1200 mm. como relleno. Hay traslado de redes.   </t>
  </si>
  <si>
    <t>Se tienen todos los caissons fundidos. Se interviene el sitio con cortes mecanizados. Se colocan hierros para formar los módulos de los vástagos. Se continuaran haciendo perforaciones para colocar pernos de anclaje sobre el talud de la vía existente (con perforadora sobre orugas). Con ayuda de grúa se hacen izados de formaletería. Sector de Ebéjico.</t>
  </si>
  <si>
    <t xml:space="preserve">Se realizan actividades de corte mecánico de montaña (sobre el antiguo acceso al municipio). Se tienen que hacer perforaciones verticales para el rompimiento del banco rocoso, con el uso de explosivos químicos controlados y con equipos pesados de perforación.    </t>
  </si>
  <si>
    <t xml:space="preserve">Obra terminada. Pero se sube la rasante para empatarla con los niveles del muro PK 7+920. </t>
  </si>
  <si>
    <t xml:space="preserve">Muro sobre cimentación profunda (de 3 caisson). Y será aproche del puente del mismo PK, para el estribo # 1. En este sitio y hacia el PK menor, se inicio la construcción del cajón donde se construirá la estructura del pavimento (sector de Eutimio). Se utiliza motoconformadora y compactador de afirmados para realizar estos trabajos. </t>
  </si>
  <si>
    <t>Obra terminada. Se colocaron 6 anclajes activos en la parte baja del actual talud y estos atravesaron el cuerpo del muro para ser allí tensionados. El concreto pre mezclado que se utilizo fue de 3000 psi., producido por MAR1. Se hicieron llenos compactos llegando a la cota de sub rasante; y se demolió la corona del muro existente. Hay acopio en el sitio de materiales y estacionamiento de equipos.</t>
  </si>
  <si>
    <t xml:space="preserve">La aplicación de hidro siembra y tendido de manto anti erosión es afectada por desprendimientos. Otra cara del talud intervenido; con la consolidación y protección (pernos pasivos + malla electrosoldada + concreto lanzado) se proyecta como buena solución. Los trabajos de trasiego y cortes, son afectados cuando llueve; pero se sigue bajando la rasante de acceso y cortes mecánicos terraciados en la parte media de la montaña. Hay trabajos topográficos. Este frente sirve para acceder al frente de obra de Mestizal #2 y para el paso de vehículos (4x4) de particulares, a sus fincas. </t>
  </si>
  <si>
    <t xml:space="preserve">Trabajos detenidos por posibles cambios en los diseños geometricos de la via. Se realizo excavación mecánica de forma intermitente y con dificultades de acceso por fuertes pendientes y también debido a causa de algunas lluvias. La primera terraza perfilada ya se tiene protegida con: malla electrosoldada + penos pasivos + drenes + concreto lanzado. Este frente ha sido lentamente intervenido debido a la baja calidad de los suelos (suelos muy escurridizos). </t>
  </si>
  <si>
    <t xml:space="preserve">Muro terminado. Sobre el PK mayor se construyeron 12 gaviones (trabados en punta / tizón) a fin de dar soporte a las ultimas escamas y para que sirvan de cono de transición (o de derrame) con el talud artificial. El sitio se destina para el parqueo de equipos de construcción. </t>
  </si>
  <si>
    <t xml:space="preserve">Trabajos detenidos por los festivos de navidad y fin de año. Se ejecuta excavación mecánica con una pajarita hacia el PK menor. Hacia la cabecera de la montaña, sobre el PK menor (o PK 11+000) se reinicia excavación mecánica. Se tiene un equipo auto propulsado de trituracion y un centro de acopio de granulares (ej. SBG y BG). </t>
  </si>
  <si>
    <t xml:space="preserve">Obra que reinicia su conexión con la ODT existente. Hubo impermeabilización de sus costado, instalación de filtros en contorno y rellenos. Se funde un tacón longitudinal en concreto ciclópeo. Hay cortes, excavaciones y llenos mecanizados con CAT. </t>
  </si>
  <si>
    <t>MOVIMIENTO DE TIERRA (CORTE Y RELLENO) -  CD/CI y BOX</t>
  </si>
  <si>
    <t>Trabajos detenidos por los festivos de navidad y fin de año. Se hizo corte y relleno a lado y lado de la actual vía.  Se aramran hierros corrugados (Fy= 60000 psi), para formar el cuerpo del box tanto en el lado del encole como del descole. A los tramos concluidos se le impermeabilizara con pintura. Por el otro extremo (encole o CI) se construira un buzón en concreto. Se sigue utilizando las cintas flexibles en PVC - o waterstops (con un ancho de 6'') que sirven de junta de construcción / dilatación. Sitio ubicado cerca al vivero La Jungla.</t>
  </si>
  <si>
    <t>FRENTE INACTIVO. Se detiene excavación profunda con CAT y se dificulta por encontrar suelos lutiticos. El pozo existente de agua detenida, fue eliminado construyendo un gran filtro en el fondo de la excavación y su respectivo saneo.  Pero se avanza con cortes mecanizados hacia el PK menor o PK 14+400.</t>
  </si>
  <si>
    <t>PK 15+200</t>
  </si>
  <si>
    <t>MOVIMIENTO DE TIERRA (EXCAVACION) y BOX #064 - CD</t>
  </si>
  <si>
    <t>Se hizo la excavación mecanizada para acondicionar la entrada y se ejecuta la excavación a profundidad.  Se inicia con la construcción del box culvert  # 064. Esta nueva ODT, se unira con el box existente. Sector de La Margarita del 8.</t>
  </si>
  <si>
    <t>MOVIMIENTO DE TIERRA (EXCAVACION) y BOX # 072- CD</t>
  </si>
  <si>
    <t xml:space="preserve">Muro terminado. Pero se sigue en arreglos de la rasante de acceso y sobre la parte media de la actual via con la nueva. Este muro será el aproche del estribo # 2 del nuevo puente sobre la Guaracú II o PK 20+380. Sector pesquera del Politécnico. </t>
  </si>
  <si>
    <t>Se hizo perfilado del talud con CAT sobre orugas, sector Loma Hermosa. Se hicieron perforaciones para colocar pernos pasivos de consolidación. Se continua con la construcción del box culvert, # 166 y se cubre con llenos. Para el muro, se hacen alargues de la dala de nivelación sobre el PK mayor y se colocan escamas con ayuda de la pluma de uan grua. Sobre el PK menor se coloca y se extiende material seleccionado tipo SBG; de esta manera se conecta la rasante del muro con el tramo de corte encajonado donde se encontraba el antiguo embarcadero de ganado vacuno (o PK 20+500 CD).</t>
  </si>
  <si>
    <t xml:space="preserve">FRENTE INACTIVO. Perfilado de talud. Se llego a nivel de subrasante y se perfila el terreno a fin de continuar la colocación de material de SBG, para emplazar allí las dos calzadas. Hubo perforación en la parte baja del talud y hacia el PK mayor para colocar tubos de drenaje sub horizontales. Algunos sitios en este frente son utilizados para el parqueo de equipos, como acopio de materiales, de contenedores y de almacenamiento de escamas prefabricadas. </t>
  </si>
  <si>
    <t xml:space="preserve">Muro sobre cimentación superficial (zapatas) y cimentación profunda (caisson); a causa de topografía abrupta de la zona 'talud empinado sobre el Rio Aurrá'. Hacia el PK mayor el cuerpo del muro se encuentra terminado, pero en su parte central se construyen caisson. Se utiliza concreto premezclado -bombeado - para la fundicion de vastagos. Los trabajos ahora se continúan con llenos de material sobre su trasdós y con perforaciones sobre el talud de la vía existente, para la colocación de pernos pasivos.  </t>
  </si>
  <si>
    <t xml:space="preserve">Se realizan actividades de retiro de escamas y de sus bandas poliméricas debido a desperfectos en el montaje de una seccion en el muro. Se construyo un muro de concreto en HA., (sobre el PK mayor) a fin de poder pasar sobre este una ODT de 900 mm. que había sido retirada provisionalmente para poder acceder con materiales y equipos a la obra. Se sigue recomendando que el lleno sea granular (ya sea BG o SBG - 50 o 38) cumpla especificación, propiedades físicas y los procesos de colocación / compactación y sin segregación.   </t>
  </si>
  <si>
    <t xml:space="preserve">Se realizan actividades de instalación de escamas prefabricadas, con instalación de bandas geosintéticas y colocación de material de SBG, hacia el PK mayor. El material de lleno que se extiende con pajarita y se compacta con benitín. Se sigue recomendando que el lleno sea granular (ya sea BG o SBG - 50 o 38) cumpla especificación, propiedades físicas y los procesos de colocación / compactación y sin segregación.   </t>
  </si>
  <si>
    <t xml:space="preserve">Talud en rehabilitación. Se continuara con la actividad de la construcción de drenajes perimetrales. Hubo colocación de bulones sobre la cara expuesta del talud para su estabilización. Se hicieron dados en concreto a fin de apoyar los mecanismos para la precarga de los pernos anclados (platina, collarín, arandelas y tuercas). Personal trabaja en corte/perfilación, sobre una de las bermas o terraza intermedia. En su parte media se coloca malla electrosoldada cerca de los dados de concreto. Se hace el peinado y la perfilacion mecanica (CAT y pajarita) en la parte baja. </t>
  </si>
  <si>
    <t xml:space="preserve">Se deja de trabajar por descanso colectivo del personal por los festivos de navidad, de fin y nuevo año. Curva de Tafetanes (cerca a las ventas ambulatorias de frutas). Mecánicamente con CAT y con bulldozer se excavo este frente de obra, en su segunda fase. Debido a que se han destapado rocas de grandes proporciones, se utiliza martillo hidráulico montado en brazo de excavadora para reducir tamaños y poderlas transportar. Hubo perforación (para los pernos pasivos) y tendido de malla electrosoldada en la primera fase de perfilación + la aplicación de concreto lanzado con e= 10 cm. Hubo también construcción de drenajes perimetrales (bajantes + cunetas de corona).  </t>
  </si>
  <si>
    <t xml:space="preserve">Se continuara con la actividad de estabilización del talud con perforaciones para drenes, anclajes inyectados e instalación de malla electrosoldada +  concreto lanzado. Se seguirá perfilando mecánicamente el talud hacia el PK mayor, que tiene menos altura. Hubo personal suspendido perforando huecos para colocar drenes sub horizontales. Se realizan trabajos de colocacion y extendido de material de SBG (hay motoniveladora y de un vibro compactador). </t>
  </si>
  <si>
    <t xml:space="preserve">Se realizan actividades de relleno y compactación del material seleccionado (se hace uso de Bulldozer, motoniveladora y compactador de afirmados). Se hizo excavación para continuar una ODT (900 mm. tubería Titán recta) existente y conducir la aguas pluviales al Rio Aurrá. Se arman y acopian geobags. Sobre el cause del rio hay excavacion mecanica. </t>
  </si>
  <si>
    <t xml:space="preserve">Se coloca material granular sobre uno de los anillos del retorno con motoniveladora CAT y vibro compactador Hamm; se trabaja en el canal perimetral (co la construccion de un drenaje tipo cárcamo y cunetas en V, a nivel de la actual vía). Se realizaron traslados de redes secas. (redes eléctricas de 13000 vlts.) que tienen que ser cambiadas e incluyen un traslado de una torre. Hubo imprimación de granulares con emulsión asfáltica y se coloco la capa intermedia de mezcla asfáltica (tipo MSC-25) sobre un carril.  </t>
  </si>
  <si>
    <t xml:space="preserve">Allí se  realizo actividad de perforación para la instalación de anclajes pasivos y de los drenajes horizontales. Pero en la calzada opuesta, se hacen excavaciones, llenos y empujes de tierras con bulldozer. Se hicieron alargues de 2 ODTs. de 900 mm. (con tubería Titán, recta). </t>
  </si>
  <si>
    <t>Se deja de trabajar por descanso colectivo del personal por los festivos de navidad, de fin y nuevo año. Perfilado de Talud, sector El Ahuyamal: Se realizo actividad de excavación y perfilado de talud (en 4 fases) y ahora buscando la cota de la rasante. Serán 4 fases de excavación y sostenimiento.  Se utilizan pernos pasivos de anclaje # 10, malla electrosoldada, concreto lanzado y drenes de 2'' en PVC. En la base del actual talud hubo demolicion de gaviones y se prepara el terreno para buscar la sub rasante de la nueva calzada.</t>
  </si>
  <si>
    <t>Se deja de trabajar por descanso colectivo del personal por los festivos de navidad, de fin y nuevo año. Terminada la colocación de granulares (SBG / BG) y sometiéndolas a un curado con emulsión asfáltica, se procedió a extender la capa intermedia de MSC-25. Se continua con actividad de construcción de cunetas y filtros. También hay trabajos topográficos. Las áreas tratadas con hidrosiembra de los taludes perfilados muestran signos de estancamiento y por lo tanto requieren mas atención y una recuperación paisajística. Sector correspondiente frente a la zodme # 16 y la Planta # 2.</t>
  </si>
  <si>
    <t xml:space="preserve">Terminada la colocación de granulares (SBG / BG) y sometiéndolas a un curado con emulsión asfáltica, se procedió a extender la capa intermedia de MSC-25. Se hacen llenos utilizando bulldozer y maquinaria pesada.  </t>
  </si>
  <si>
    <t xml:space="preserve">Se continua el corte terreo de una gran montaña, sector de La Laguna. Se ataca por ambos flancos con tres (3) excavadoras sobre orugas por el método de traspaleo. El corte una vez terminado dará lugar a emplazar ambas calzadas del proyecto vial. Hubo construcción de bajantes, y de recubrimiento de la segunda cara superior del talud con malla electrosoldada + concreto lanzado + drenes en PVC y pernos pasivos. También se intervienen los cortes, con la construcción del sistema de drenaje superficial perimetral. </t>
  </si>
  <si>
    <t>La empresa ISA., continuara con la colocación de una chapa o platina de acero (ancho 12'' y  e= 1/2'') para reforzar y no permitir el pandeo de las aletas de la cercha superior principal. Las torres están siendo reforzadas tanto en el patín como en el alma. Estas platinas se aseguraran con soldadura acordonada. Sobre el patín inferior de la cercha principal (inferior) también se apunta una platina continua. Se trabaja  en alturas con personal suspendido (solo se aplican pinturas). Las torres fueron rigidizadas con un par de soportes en X en dos (2 niveles). No hay restricción del transito automotor.</t>
  </si>
  <si>
    <t xml:space="preserve">Realizados los llenos sobre el trasdós del muro e imprimados con emulsión asfáltica de curado; se coloco la capa intermedia de mezcla asfalta tipo MSC-25. En este punto también se ejecuto la construcción de una alcantarilla 'en diagonal' con tubería Titán (1200 mm.) y allí mismo (PK menor) se ahora se realiza la construcción de su bajante escalonada (adosada sobre su intrados) y con dirección 'diagonal' hacia la cañada de la Qda. La Iguaná. Hubo colocación de secciones individuales de barrea tipo New Jersey, prefabricadas y se trazo un nsendero peatonal. La idea es dar al servicio del transito la nueva calzada (CD), e iniciar la intervención de la calzada existente. </t>
  </si>
  <si>
    <t>PR 4+700</t>
  </si>
  <si>
    <t>Se reinician trabajos de parcheos. Se recurre al uso de la fresadora Wirtgen - 100</t>
  </si>
  <si>
    <t xml:space="preserve">Trabajos terminados. Demarcación Horizontal - pinturas- 100%. Faltan tachas sobre el eje. </t>
  </si>
  <si>
    <t>Se colocaron postes metálicos, SOS; armarios, antenas y barandas. Se identificaron con su respectiva numeración. (SOS # 2 al SOS # 26)
Hay colocación y reconstrucción de defensas metálicas (ej. PR 17+400).</t>
  </si>
  <si>
    <t>PK 8+690 Muro en TA o # 026. Sobre una de las capas compactadas 'con benitín' se realiza el tendido y aseguramiento de las cintas poliméricas. Hay acopio de material de SBG. Sector La Rochela.</t>
  </si>
  <si>
    <t>PK 0+072. Box culvert y plataforma. Se lleva a cabo la construcción de un pavimento rígido, con utilización de paneles de malla electrosoldada. Esta vía dará acceso desde la parte baja de la Qda. La Frisola (antigua entrada a la Vda.) hasta la parte alta de dicha plataforma (puente Qda. La Negra).</t>
  </si>
  <si>
    <t xml:space="preserve">PK 8+280 muro en HA o # 025: Obra ya concluida. Se le han adicionado 6 anclajes activos incrustados sobre el vástago 'del PK mayor' en su parte media y anclados al talud de la vía existente.  </t>
  </si>
  <si>
    <t xml:space="preserve">PK 8+500 Perfilado de talud. En su parte media se hace corte y excavación mecanizada. En la parte media alta se realiza el extendido y aseguramiento de malla eslabonada anclada con los mismo pernos y con cables de acero. </t>
  </si>
  <si>
    <t xml:space="preserve">PK 24+200/400 sector Retorno #2. Personal lleva a cabo la construcción de una canal perimetral (tipo cárcamo) - sobre la vía existente y de cunetas, con sección en V.  </t>
  </si>
  <si>
    <t xml:space="preserve">PK 22+300: Muro en HA sobre cimentación combinada (zapatas / caisson). Se lleva a cabo la colocación de formaletería metálica con ayuda de poleas diferenciales. Posteriormente se fundirá concreto premezclado bombeado. </t>
  </si>
  <si>
    <t xml:space="preserve">PK 22+950 CD Muro en TA # 053, sector Meloneras. Se realiza la excavación y retiro de algunas escamas prefabricadas 'en su parte media' a fin de corregir su verticalidad. </t>
  </si>
  <si>
    <t xml:space="preserve">PK 22+650 CI Perfilado de talud 'de considerable altura' y con única pendiente. Se lleva a cabo la colocación y extendido de material de SBG, a fin de llegar a la cota de sub rasante. Sobre el PK mayor se coloca malla electrosoldada. </t>
  </si>
  <si>
    <t xml:space="preserve">PK 0+250 Muro en HA # 001, sobre cimentación profunda (8 caissons). Personal continua con la construcción de un disipador escalonado 'en concreto reforzado' sobre el intradós de muro de contención.  </t>
  </si>
  <si>
    <t>PK 0+250 Muro en HA. A este muro se le colocaron tres (3) niveles de anclajes activos de 7 sartas de torones c/u. También se ha hecho un sendero peatonal con malla + varillas y secciones de barreras New Jersey.</t>
  </si>
  <si>
    <t>PK 0+350. Se continuara con la colocación de sardineles prefabricados en concreto que servirán de separador entre calzadas. El ancho promedio de la mediana es de 1.3 m. y se tendrá un leve desnivel entre calzadas.</t>
  </si>
  <si>
    <t xml:space="preserve">PK 0+060. Plataforma de peajes. Se lleva a cabo la construcción de gaviones con malla triple torsión para dar apoyo a un extremo de la plataforma. Estos se recubren luego con concreto simple. Talud sobre la Qda. La Iguana. </t>
  </si>
  <si>
    <t>PR 4+700 - Se reinician labores de fresado en frio de fallos existentes. Se utiliza la fresadora Wirtgen - 100</t>
  </si>
  <si>
    <t xml:space="preserve">PR 66+000 CD. Defensa metálica: Se observa el ensamble de la parte final que va aterrizada y su sistema de aseguramiento, mediante tornillos emparejados y debidamente requintados. </t>
  </si>
  <si>
    <t xml:space="preserve">Poste SOS # 26 CD (PR 70+150). Ya se tiene en servicio para los usuarios de la vía este sistema de atención. Cuenta con paneles solares, antena y armario para guardar los equipos de comunicación. Allí se encuentra la bocina (en altavoz) junto con el micrófono 'ver circulo amarillo' para comunicarse directamente con la operadora del CCO y solicitar el servicio (ej. grúa, ambulancia, carro taller, etc.).   </t>
  </si>
  <si>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</si>
  <si>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Frente Inactivo.</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</si>
  <si>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h=7,5m.  El avance en la excavación y construcción de anillos es del 80,1%.  
</t>
    </r>
    <r>
      <rPr>
        <u/>
        <sz val="11"/>
        <color theme="1"/>
        <rFont val="Arial"/>
        <family val="2"/>
      </rPr>
      <t xml:space="preserve">INTRAESTRUCTURA 
</t>
    </r>
    <r>
      <rPr>
        <sz val="11"/>
        <color theme="1"/>
        <rFont val="Arial"/>
        <family val="2"/>
      </rPr>
      <t>ESTRIBO 1. Se funden los núcleos de los Caissons 1 y 2, se instala acero de refuerzo de la Viga Cabezal y se funde. se instala acero de refuerzo para losa de aproximación.
PILA 1: Se instala acero de refuerzo de los núcleos de los Caissons 3, 4, 5 y 6. Se realzan Caisson hasta nivel de Dado. Se instala plataforma e instalación de acero de refuerzo del Dado y se funde. Se instala acero de refuerzo y encofrado de columnas y se funde.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y 7 y se funden.   ESTRIBO 2. Se funden los núcleos de los Caissons 7 y 8.</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</si>
  <si>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</si>
  <si>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Montaje de lanza vigas.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</si>
  <si>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 xml:space="preserve">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 1 y se funde. 
</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</si>
  <si>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</si>
  <si>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 xml:space="preserve">PUENTE  PK6+040  UF1:  </t>
    </r>
    <r>
      <rPr>
        <sz val="11"/>
        <color theme="1"/>
        <rFont val="Arial"/>
        <family val="2"/>
      </rPr>
      <t>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y aletas. Estribo 2: Se funden los núcleos de los Caissons 7 y 8.</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</si>
  <si>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CONTROL DE EXCAVACIÓN
ESTRIBO 1: Caisson 1 h=9,4m, Caisson 2 h=10m
PILA 1. Caisson 4 h=1m, Caisson 5 h=5m, Caisson 6 h=7m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y cimbra para construccion de dovela sobre pila.
El avance en excavación y construcción de anillos es del 87,8%</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</si>
  <si>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78,7%.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PILA 1: Se funden Caisson 3, 4, 5 y 6. Se instala acero de refuerzo y encofrado del Dado y se funde e instalación acero de refuerzo primer tramo de Columna en H. Se funde tramo  de columna en H, e instalación acero de refuerzo y encofrado último tramo.
PILA 2.: Se funden núcleos de Caissons 8 y 9. Se realiza elevación de las Columnas y se adecua el área para construir Viga Cabezal.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</si>
  <si>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El avance en excavación y construcción de anillos es del 77,4%                                                                                                                                                                                   SUPERESTRUCTURA                                                                                                                                                                                                                                                                                           ESTRIBO 1-PILA 1.   Instalación de Vigas 1, 2, 3 y 4 con neoprenos en los apoyos, instalación de prelosas tipo A y B.</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</si>
  <si>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Falta la SUPERESTRUCTURA  del Puente. Se funden las losas de aproximación Estribo 1 y 2.</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</si>
  <si>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SUPERESTRUCTURA:El día 10 de diciembre de 2019 se reinician actividades; se instalan cuatro vigas prefabricadas sobre apoyos de neopreno en cada uno de los vanos 1 y 3. Se instalan las pre-losas. En el vano 1, se instala el acero de refuerzo de la losa y se funde. </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</si>
  <si>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</si>
  <si>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h=12m, Caisson 5 h= 4m, Caisson 6 h=5m
PILA 2:  caisson 7 h=8m , Caisson 8 h=10m,  caisson 9 h=14,9m,  caisson 10 h=15,3m,  caisson 11 h=15,5m,  Caisson 12 h=5m</t>
    </r>
    <r>
      <rPr>
        <u/>
        <sz val="11"/>
        <color theme="1"/>
        <rFont val="Arial"/>
        <family val="2"/>
      </rPr>
      <t xml:space="preserve">
</t>
    </r>
    <r>
      <rPr>
        <sz val="11"/>
        <color theme="1"/>
        <rFont val="Arial"/>
        <family val="2"/>
      </rPr>
      <t xml:space="preserve">PILA 3. caisson 13 h=18,5m  Caisson 14 h=18m  caisson 15 h=13m  caisson 16 h=17,7m  caisson 17 h=18,2m   caisson 18 h=17m
PILA 4.  caisson 19 h=19m,  caisson 20 h=18m; caisson 21 h=18m; caisson 22 h=17,2m; caisson 23 h=18m  caisson 24 h= y 16,2m
ESTRIBO 2. caisson 25 h=15,50m; caisson 26 h=17,4m; caisson 27 h=18,2m
El avance en excavación y construcción de anillos es del 94,8%
</t>
    </r>
    <r>
      <rPr>
        <u/>
        <sz val="11"/>
        <color theme="1"/>
        <rFont val="Arial"/>
        <family val="2"/>
      </rPr>
      <t xml:space="preserve">INFRAESTRUCTURA
</t>
    </r>
    <r>
      <rPr>
        <sz val="11"/>
        <color theme="1"/>
        <rFont val="Arial"/>
        <family val="2"/>
      </rPr>
      <t xml:space="preserve">ESTRIBO 1. Instalación acero de refuerzo y fundida de núcleos Caissons 1, 2 y 3. Se instala solado, acero de refuerzo y encofrado y se funde la Viga Cabezal.
ESTRIBO 2. Instalación de acero de refuerzo de los núcleos Caissons 25, 26 y 27  y se funden. Se instala acero de refuerzo de Columnas y se funden a nivel de Viga Cabezal. Se instala acero de refuerzo y encofrado y se funde la Viga Cabezal con topes sísmicos y pedestales.
PILA 2: Instalación acero de refuerzo del núcleo caisson 11.
PILA 3:  Instalación acero de refuerzo del núcleos caissons 14, 17 y 18..
PILA 4: . Instalación de acero de refuerzo  núcleos Caisson 19,  20, 21, 22, 23 y 24  y se funden. Se funden las Columnas hasta el nivel de Dado. Se instala plataforma para el Dado. Se  instala acero de refuerzo y se funde Dado e instalación acero de refuerzo de Columna en H y se funde. 
</t>
    </r>
    <r>
      <rPr>
        <u/>
        <sz val="9"/>
        <color theme="1"/>
        <rFont val="Calibri"/>
        <family val="2"/>
        <scheme val="minor"/>
      </rPr>
      <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</si>
  <si>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</si>
  <si>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</si>
  <si>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</si>
  <si>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h=1m Caisson 24 h=3m.  El avance en la excavación y fundida de anillos es del 110,2%.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quinto tramo de columna en H y se funde.
PILA 5: Se funden los núcleos de los Caissons 19, 20, 21 y 22.  Adecuación de área para construcción de Dado. Se instala acero de refuerzo y se funde el Dado y último tramo de Columna en H.                                                                                                                                                                                                                                                                                                    ESTRIBO 2. Se funden los núcleos de caissons 23 y 24.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</si>
  <si>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98,9%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PILA 3: Instalación acero de refuerzo y encofrado para el Dado y se funde. Se funde Columna en H hasta el nivel de Viga Cabezal. Instalación andamios de carga, plataforma y acero de refuerzo Viga Cabezal y se funde
PILA 4: Instalación acero de refuerzo del dado y se funde e instalación acero de refuerzo del último tramo de Columna en H y se funde. Instalación de plataforma y andamios de carga para viga cabezal, plataforma e instalación acero de refuerzo.
PILA 5: Instalación acero de refuerzo para el Dado y se funde. Instalación acero de refuerzo tercer tramo Columna en H y se funde. Instalación de acero de refuerzo viga cabezal y se funde.
ESTRIBO 2: Instalación de solado, acero de refuerzo y se funde  Viga Cabezal, con topes sísmicos y pedestales. Se instala acero de refuerzo del cuerpo del Estribo y aletas y se funde.</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</si>
  <si>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63,5%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</si>
  <si>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El avance en la excavación y fundida de anillos es del 77,3%.</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</si>
  <si>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h=11,5m,   Caisson 4 h=11m
ESTRIBO 2:  Caisson 5 h=14,4m,  Caisson 6 h=14,5m
El avance en la excavación y fundida de anillos es del 118,8%.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PILA 1. Se funde núcleo de caisson 4.</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</si>
  <si>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 Estribo terminado. Frente Inactivo.</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</si>
  <si>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</si>
  <si>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
</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</si>
  <si>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TRAMO 1.
PILA 1: Se excava y se funde el núcleo de los Pilotes: 4, 7,  8, 15, 16, 17 y  18 a h= promedio efectivo de 26,0m
PILA 2: Se excava y se funde el núcleo de los Pilotes: 19, 20, 21, 22, 23, 24, 25, 26, 27, 28, 29, 30, 31, 32, 33 y  34 a h= promedio efectivo de 30,0m.  Se realiza descabece de pilotes, se instala solado y se inicia instalación de acero de refuerzo del Dado.
PILA 3: Se excava y se funde el núcleo de los Pilote: 35, 36,  37 y 38 a h= promedio efectivo de 28,0m                                                                                                                                                 PILA 4. Se funde pilote 39 y 40.                                                                                                                                                                                                                                                                       PILA 5. Se funde pilote 41 y 42.                                                                                                                                                                                                                                                                                                                                                                                                                                                                                                                                                                  ESTRIBO 2. Se funde pilote 43 y 44.
El avance de la excavación de los Pilotes en el Tramo 1 es del 56,0%.</t>
    </r>
  </si>
  <si>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INFRAESTRUCTURA: Construcción de Caissons, Dados, Columnas en H y Vigas Cabezales en PILA1, PILA 2 y PILA 3. ESTRIBO 2, fundida de Caissons y solado, instalación acero de refuerzo para viga cabezal, pedestales y topes sísmicos y se funde.  El avance en la excavación y construcción de anillos es del 98,6%.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</si>
  <si>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</si>
  <si>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y 2.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</si>
  <si>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h=12,5m, Caisson 4 h=13,8m, Caisson 5 h=8m, Caisson 6 h=15m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82,7%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ESTRIBO 2: Se funden los núcleos de los Caissos 11 y 12. Se instala acero de refuerzo Viga Cabezal y se funde.</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</si>
  <si>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h=12m; Caisson 4 h=6m; Caisson 5 h=6m; Caisson 6 h=12,7m
PILA 2: Caisson 7 h=15m, Caisson 8 h=15,7m, Caisson 9 h=15m, Caisson 10 h=15,4m
ESTRIBO 2:  Caisson 11 h=17,0m.  Caisson 12 h=14,4m
El avance en la excavación es del 57,3%.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ESTRIBO 2: Se funden los núcleos de los Caisson 11 y 12. Instalación acero de refuerzo para Viga Cabezal y se funde. Se instala acero de refuerzo para pedestales y topes sísmicos.</t>
    </r>
    <r>
      <rPr>
        <u/>
        <sz val="9"/>
        <color theme="1"/>
        <rFont val="Calibri"/>
        <family val="2"/>
        <scheme val="minor"/>
      </rPr>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</si>
  <si>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u/>
        <sz val="9"/>
        <color theme="1"/>
        <rFont val="Calibri"/>
        <family val="2"/>
        <scheme val="minor"/>
      </rPr>
      <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</si>
  <si>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primer tramo de elevación de columna H y se funde.
PILA 2: Se funde núcleo de Caisson 7, 8, 9 y 10. Se instala concreto de solado.
PILA 3: Se funde núcleos de Caissons 11, 12, 13 y 14. Se instala concreto de solado, acero de refuerzo para el Dado.
PILA 4: Se funden los núcleos de los Caissons 15, 16, 17 y 18. Elevación de Caissons a nivel de Dado. Adecuación área para Dado. Instalación acero de refuerzo Dado.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</si>
  <si>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PILA 1 Caisson 3 h=14,68m, PILA 1 Caisson 4 h=13m, PILA 2 Caisson 5 h=12,6m, PILA 2 Caisson 6 h=12m. PILA 3 Caisson 7 h=9m, PILA 3 Caisson 8 h=9m, ESTRIBO 2 Caisson 9 h=11,05m,  Caisson 10 h=9m,  .  El avance en la excavación y fundida de anillos es del 85,2%.
</t>
    </r>
    <r>
      <rPr>
        <u/>
        <sz val="11"/>
        <color theme="1"/>
        <rFont val="Arial"/>
        <family val="2"/>
      </rPr>
      <t xml:space="preserve">NFRAESTRUCTURA
</t>
    </r>
    <r>
      <rPr>
        <sz val="11"/>
        <color theme="1"/>
        <rFont val="Arial"/>
        <family val="2"/>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</si>
  <si>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avance:PILA 2: Caisson 5 h=14,6m, Caisson 6 h=18,2m ESTRIBO 2:  Caisson 7 h=15,20m, Caisson 8 h=18,20m  .  El avance en la excavación y fundida de anillos es del 57,1%</t>
    </r>
    <r>
      <rPr>
        <sz val="11"/>
        <color rgb="FFFF0000"/>
        <rFont val="Arial"/>
        <family val="2"/>
      </rPr>
      <t xml:space="preserve">.
</t>
    </r>
    <r>
      <rPr>
        <u/>
        <sz val="11"/>
        <rFont val="Arial"/>
        <family val="2"/>
      </rPr>
      <t xml:space="preserve">INFRAESTRUCTURA
</t>
    </r>
    <r>
      <rPr>
        <sz val="11"/>
        <rFont val="Arial"/>
        <family val="2"/>
      </rPr>
      <t>ESTRIBO 2: Se funde el núcleo de los Caissons 7 y 8. Instalación acero de refuerzo Viga Cabezal y se funde con topes sísmicos y pedestales. Instalación acero de refuerzo y encofrado  cuerpo del Estribo y se funde.</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</si>
  <si>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</si>
  <si>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Se realiza instalación de la baranda.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</si>
  <si>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</si>
  <si>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</si>
  <si>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t>
    </r>
  </si>
  <si>
    <t>Puente PK 0+160 - UF 1. ESTRIBO 2 Se funde viga cabezal y pedestales.</t>
  </si>
  <si>
    <t>Puente PK 0+160 - UF 1. ESTRIBO 1 Instalación acero de refuerzo aleta derecha integrada.</t>
  </si>
  <si>
    <t>Puente PK 1+940 - UF 1 -Estribo 2. Se funde dovelas N°7.</t>
  </si>
  <si>
    <t>PK2+920 UF 1-Montaje de lanza vigas</t>
  </si>
  <si>
    <t>Puente PK 5+240 UF1- PILA 2 Instalación de acero de refuerzo y encofrado  dovelas N°2.</t>
  </si>
  <si>
    <t>Puente PK 5+240 UF1- PILA 1 Excavación de caissons.</t>
  </si>
  <si>
    <t>Puente PK 6+040 - UF 1  ESTRIBO 2. Se funde núcleo de Caisson 7 y 8.</t>
  </si>
  <si>
    <t>Puente PK 6+040 - UF 1  ESTRIBO 1. Adecuaciones para construcción de losa de aproximación.</t>
  </si>
  <si>
    <t>Puente PK 7+000 - UF 1 PILA 1 Alzado de tramo 4 de columna H.</t>
  </si>
  <si>
    <t>Puente PK 7+750 - UF 1 PILA 4  Viga cabezal finalizada.</t>
  </si>
  <si>
    <t>Puente PK 7+750 - UF 1 ESTRIBO 1- PILA 1  Instalación de vigas prefabricadas.</t>
  </si>
  <si>
    <t>Puente PK 8+115 - UF 1 ESTRIBO 1- PILA 1 Se funde  losa vano 1.</t>
  </si>
  <si>
    <t>Puente PK 8+705 -  ESTRIBO 2 Se funde muro pantalla calzada derecha.</t>
  </si>
  <si>
    <t>Puente PK 8+800 - UF 1- PILA 4 instalación de plataforma y andamio de carga para viga cabezal.</t>
  </si>
  <si>
    <t>Puente PK 8+800 - UF 1-  ESTRIBO 1 Se funde viga cabezal.</t>
  </si>
  <si>
    <t>Puente PK 10+440 - UF 1 -PILA 4 Instalación de acero de refuerzo tramo 5 (segunda parte) columna H.</t>
  </si>
  <si>
    <t>Puente PK 11+110 - UF 1 - PILA 4 Instalación de acero de refuerzo para construcción de viga cabezal.</t>
  </si>
  <si>
    <t>Puente PK 11+110 - UF 1 - Vista panorámica Pila 3, 4 y 5</t>
  </si>
  <si>
    <t>Puente PK 17+205 - UF 1 - PILA 1. Se funde tramo 1 columna H, lleno y compactación para construcción de estribo 1.</t>
  </si>
  <si>
    <t>Puente PK 17+205 - UF 1 - PILA 4. Instalación de acero de refuerzo y encofrado dado y tramo 1 de columna.</t>
  </si>
  <si>
    <t xml:space="preserve"> PK18+293 ESTRIBO2.  Acabados en el Estribo. Frente inactivo esta semana.</t>
  </si>
  <si>
    <t xml:space="preserve"> PK18+293 ESTRIBO2.  Finaliza construcción del Estribo. Frente inactivo esta semana.</t>
  </si>
  <si>
    <t>PK19+900 UF2.1  PILA 2. Finaliza excavación de Caissons 5 y 6. Frente inactivo esta semana.</t>
  </si>
  <si>
    <t>PK19+900 UF2.1  ESTRIBO 2. Finaliza construcción del estribo. Frente inactivo esta semana.</t>
  </si>
  <si>
    <t>PK20+380 ESTRIBO 2. Acabados finales. Frente inactivo esta semana.</t>
  </si>
  <si>
    <t>PK20+380 Vista panorámica pila 2 y estribo 2. Frente inactivo esta semana.</t>
  </si>
  <si>
    <t>PK20+680 UF2.1. Estribo 2. Finaliza excavación de caissons. Frente inactivo esta semana.</t>
  </si>
  <si>
    <t>PK20+680 Vista Panorámica estribo 1 y pila 1. Frente inactivo esta semana.</t>
  </si>
  <si>
    <t>PK21+220 UF2.1.  PILA 1 . Se funde núcleo de caisson 4. Frente inactivo esta semana.</t>
  </si>
  <si>
    <t>PK21+220 PILA  1 .  En excavación caisson 3. Frente inactivo esta semana.</t>
  </si>
  <si>
    <t>PK 23+500 UF2.1 .Área de losa reparada en el vano 3</t>
  </si>
  <si>
    <t>PK33+100  Lado Medellín, PILA 1 Pilote 11  finaliza excavación.</t>
  </si>
  <si>
    <t>PK33+100  Instalación de acero de refuerzo dado Lado santa fe, PILA 2.</t>
  </si>
  <si>
    <t>PK18+700 MUÑOZ II. Acabados en guarda ruedas, carril derecho.</t>
  </si>
  <si>
    <t>PK18+700 MUÑOZ II. Encofrado de guarda ruedas , carril derecho.</t>
  </si>
  <si>
    <t>PK20+670 LA GUAIRA  Finaliza actividad de ampliación costado derecho.</t>
  </si>
  <si>
    <t>Durante la presente semana se reciben los reportes de las operadoras con respecto a los incidentes y accidentes ocurridos en las unidades funcionales del proyecto, con treinta y cinco (35) accidentes, sin fallecidos.
- Se realiza seguimiento a los vehículos de operación túnel de occidente, en las vías concesionadas   y las bases de operación del túnel de occidente, se prestan los servicios de manera normal, se evidencian vehículos como grúa y ambulancia en el C.C.O. de Santa fé de Antioquia.
- Se evidencian actividades de la Policía de Carreteras PR24+300, PR20+200 UF1, PR47+000 UF3.
- Se realiza la revisión de los niveles de Monóxido de Carbono (CO) , así como los niveles de visibilidad del túnel de occidente y se encuentra dentro de los niveles permitidos.
- Se realiza inspección de teléfonos S.O.S. del Túnel de Occidente.</t>
  </si>
  <si>
    <t>Actividades de Operación ejecutadas en la Fase de Construcción
Semana 221</t>
  </si>
  <si>
    <t>Ruta Medellín - Santa Fé de Antioquia
Unidad Funcional No 1.
- Zona Inestable PR34+900 sin novedades.
- Desvío entre el PR36+300 al PR36+800 en el sector de la Aldea en transito normal.
- Limpieza de Cunetas y Calzada PR39+600</t>
  </si>
  <si>
    <t>Ruta Medellín - Santa Fé de Antioquia
Unidad Funcional No 2.1.
- Control de Pare y Siga PR16+450 al PR20+100 y Paso Alternado Puente Paso Real PR06+400.
- Reparación de Puente Paso Real PR06+000 (Elementos Metálicos).
- Limpieza de Cunetas PR12+700, PR16+300.</t>
  </si>
  <si>
    <t>Ruta Santa Fé de Antioquia - Bolombolo
Unidad Funcional No 4.2.
- Mantenimiento de la Carpeta Asfáltica (Fresado) PR04+700.
- Limpieza de Cunetas y Calzada PR01+000, PR20+000, PR37+100, PR68+400.
- Instalación de Señales Verticales PR17+400.
- Reparación de Defensas Metálicas PR21+400, PR58+100.
- La Vía se Encuentra en Operación Normal.
- Limpieza de Derrumbes PR62+100.</t>
  </si>
  <si>
    <t>Ruta Santa fé de Antioquia - Cañas gordas
Unidad Funcional No  2.2.
- Desvío de vía  en el PR60+300 para la ejecución de obras del Túnel del Toyo estado transitable. 
- Zona Inestable del PR97+500 no se presenta caída de material.
- La Vía se Encuentra Transitable.
- Limpieza de Alcantarillas PR61+200.
- Limpieza de Cunetas y Calzada PR64+400, PR97+100.</t>
  </si>
  <si>
    <t>UF1 - PR 39+700. SEÑALIZACIÓN.</t>
  </si>
  <si>
    <t>UF1 - PR 40+000.  GRÚA EN SERVICIO.</t>
  </si>
  <si>
    <t>UF1 - PR  36+500. DESVÍO.</t>
  </si>
  <si>
    <t>UF1 - PR 39+600. LIMPIEZA DE CALZADA.</t>
  </si>
  <si>
    <t>UF2.2 -  PR 81+500. C.C.O.MANGLAR.</t>
  </si>
  <si>
    <t>UF2 .1 - PR  12+700. LIMPIEZA DE CUNETAS.</t>
  </si>
  <si>
    <t xml:space="preserve">UF2.1  - PR 16+200. VÍA NORMAL. </t>
  </si>
  <si>
    <t>UF2.1 - PR 15+500. ATENCIÓN ACCIDENTE.</t>
  </si>
  <si>
    <t>UF3 - PR 44+700. TÚNEL EN OPERACIÓN NORMAL.</t>
  </si>
  <si>
    <t>UF4.2 - PR 22+500. REPARACIÓN DE DEFENSAS.</t>
  </si>
  <si>
    <t>UF4.2 - PR1+000. LIMPIEZA DE CUNETAS.</t>
  </si>
  <si>
    <t>UF4.2 - PR 4+700. FRESADO.</t>
  </si>
  <si>
    <t>UF4.2 - PR  17+400. INSTALACIÓN DE SEÑALES VERTICALES.</t>
  </si>
  <si>
    <t>UF4.2 -PR 71+600. RADIO OPERADORA EN SERVICIO.</t>
  </si>
  <si>
    <t>UF4.2 - PR  62+100. LIMPIEZA DE ZONA DE VÍA.</t>
  </si>
  <si>
    <t>02/01/2020-08/01/2020</t>
  </si>
  <si>
    <t>INFORME MENSUAL DE GESTIÓN PREDIAL MES DICIEMBRE DE 2019</t>
  </si>
  <si>
    <t>Elaboración del Informe de Gestión Predial Mes Diciembre de 2019</t>
  </si>
  <si>
    <t>02/01/2020-07/01/2020</t>
  </si>
  <si>
    <t>ENVÍO OFICIO EPS4G-0001-20 EN RESPUESTA AL OFICIO 02-01-20191217010966</t>
  </si>
  <si>
    <t>La Interventoría dejó "NO OBJETADO" el Avalúo de los predios MAR1_UF2_008, MAR1_UF2_166 y dejó en observación el Avalúo del Predio MAR1_UF2_007</t>
  </si>
  <si>
    <t>UF1 Y UF2</t>
  </si>
  <si>
    <t>ENVÍO OFICIO EPS4G-0007-20 EN RESPUESTA AL OFICIO 02-01-20191218010969</t>
  </si>
  <si>
    <t>La Interventoría dejó "NO OBJETADO" el Avalúo de los Predio MAR1_UF2_005A, MAR1-UF2_013A, dejó en observación el Avalúo de los Predios MAR1_UF2_003A, MAR1_UF2_010A, MAR1_UF2_014A y dejó en obsevación la modificación del Avalúo del Predio MAR1_UF1_258</t>
  </si>
  <si>
    <t>Periodo: Del 02 al 08 de Enero de 2020</t>
  </si>
  <si>
    <r>
      <rPr>
        <sz val="10"/>
        <color theme="1"/>
        <rFont val="Arial"/>
        <family val="2"/>
      </rPr>
      <t>Periodo</t>
    </r>
    <r>
      <rPr>
        <b/>
        <sz val="10"/>
        <color theme="1"/>
        <rFont val="Arial"/>
        <family val="2"/>
      </rPr>
      <t xml:space="preserve">: </t>
    </r>
    <r>
      <rPr>
        <sz val="10"/>
        <color theme="1"/>
        <rFont val="Calibri"/>
        <family val="2"/>
        <scheme val="minor"/>
      </rPr>
      <t>Del 02 al 08 de Enero de 2020</t>
    </r>
  </si>
  <si>
    <t>Del 2/1/20
al 08/01/20</t>
  </si>
  <si>
    <t>Respuesta comunicado 02-01-20191220011014 “alcance a radicado ANLA 2019177497-1-000 del 13 de noviembre de 2019, con lista e chequeo LC16537 respecto respecto al ICA No. 4 del proyecto “Construcción de segunda calzada Túnel San Jerónimo UF1-3” , con comunicado EPS4G-0003-20 y consecutivo DEVIMAR 01-01-2020012000008</t>
  </si>
  <si>
    <t>Respuesta comunicado 02-01-20191226011054 relacionado con EPS4G-1366-19 -Predios tasa 1% y evaluaciòn permiso de vertimiento, con comunicado EPS4G-0004-20 y consecutivo DEVIMAR 01-01-2020200102000007</t>
  </si>
  <si>
    <t>Respuesta comunicado 02-01-20191224011052, 02-01-20191227011070, 02-01-2019123011095 Relacionado con Predios Tasa 1%, con comunicado EPS4G-005-20 y consecutivo DEVIMAR 01-01-20200102000006</t>
  </si>
  <si>
    <t>Respuesta comunicado 02-01-20191227011073 “Respuesta comunicado EPS4G-1403-19 del 18 de diciembre de 2019. Radicado interno Devimar R-01-01-20191218016323, con comunicado EPS4G-010 -20 y consecutivo DEVIMAR 01-01-20200103000014</t>
  </si>
  <si>
    <t>Respuesta comunicado 02-01-20191227011072 “Respuesta comunicado EPS4G-1038-19 “solicitud información ZODME PAGA de Mejoramiento y ZODME Guacamayas autorizado con Resolución ANLA 02472 de2019”, con comunicado EPS4G-0008-20 y consecutivo DEVIMAR 01-01-20200107000008</t>
  </si>
  <si>
    <t>Seguimiento Ficha PMF-15 Manejo de la Captaciòn, PMF-09 Manejo de Residuos lìquidos, domesticos e industriales. PMF-10 Manejo de residuos solidos doesticos, industriales y especiales, en el portal Medellìn PK 0+760</t>
  </si>
  <si>
    <t>Respuesta comunicado 02-01-20191230011090 “alcance a radicado ANLA 2019041050-1-000 del 1 de abril de 2019 con formato de lista e chequeo de información geográfica y cartográfica LC12339 respecto al ICA No 3 de la UF2.1 y radicado ANLA 2019044964-1-000 del 08 de abril de 2019 con formato de lista de chequeo LC12267 respecto a los ICAs 1,2 y 3 del Proyecto “Construcción de segunda calzada San Jerónimo Santa Fe UF2.1” , con comunicado EPS4G-015-20 y consecutivo DEVIMAR 01-01-20200107000034</t>
  </si>
  <si>
    <t xml:space="preserve"> Respuesta comunicado 02-01-20191230011089 “Respuesta al comunicado EPS4G-1331-19. Relacionado con las observaciones del ICA N°4 UF1y3” , con comunicado EPS4G-014 -20 y consecutivo DEVIMAR 01-01-20200107000035</t>
  </si>
  <si>
    <t xml:space="preserve">Recopilaciòn y enviò a especialista ambiental de Interventorìa, de informaciòn relacionada con los planes de inversiòn del 1% asociados a las Resoluciones 00606 de 2017, 00639 de 2017 y sus modificaciones, para analisis conjunto en mesa de trabajo interna </t>
  </si>
  <si>
    <t>Elaboración y envió informe semanal #221</t>
  </si>
  <si>
    <t xml:space="preserve"> </t>
  </si>
  <si>
    <t>Avance y finalizaciòn elaboración informe mensual #51</t>
  </si>
  <si>
    <t>03-01-2020 al 07-01-2020</t>
  </si>
  <si>
    <t xml:space="preserve">UF1 </t>
  </si>
  <si>
    <t>Respuesta comunicado 02-01-20191223011033 “Remisión informe Ambiental correspondiente al mes de diciembre de 2019”. con comunicado EPS4G-0002-20 y consecutivo DEVIMAR 01-01-2020012000009</t>
  </si>
  <si>
    <t>Seguimiento Fichas PMF-01 Conservaciòn y restauraciòn de la estabilidad en sitios sin condiciones geotècnicas especiales,  PMF-09 Manejo de Residuos lìquidos, domesticos e industriales., PMF-11 Manejo de cruces de cuerpos de agua,  PMF-10 Manejo de residuos solidos doesticos, industriales y especiales, PMF-02 Manejo y disposiciòn de materiales de excavaciòn y  de demoliciones, PMF-16  Manejo y control de fuentes de emisiones y ruido, en el tràmo comprendido entre el PK02+300 al 03+000.</t>
  </si>
  <si>
    <t>UF3 PK0+760 Portal Medellìn, Seguimiento Ficha PMF-15 Manejo de la Captaciòn, verificaciòn estado cauce y sistema de captaciòn (Motobomba, manguera, medidor de caudal y almacenamiento del recurso.</t>
  </si>
  <si>
    <t xml:space="preserve">UF3 PK0+760  PMF-09 Manejo de Residuos lìquidos, domesticos e industriales. PMF-10 Manejo de residuos solidos domesticos, industriales y especiales, verificaciòn de la instalacion y el estado de los sitios de acopio de madera, chatarra, residuos organicos, peligrosos y el estado de las USP </t>
  </si>
  <si>
    <t>UF1 Tramo PK02+300 al 03+000 Seguimiento Fichas PMF-01 Conservaciòn y restauraciòn de la estabilidad en sitios sin condiciones geotècnicas especiales, verificaciòn estado de revegetaliazciòn de taludes intervenidos por el Concesionario para la construcciòn de la segunda calzada</t>
  </si>
  <si>
    <t xml:space="preserve">UF1 Puentes PK ubicados en los PK02+300, PK02+500 y PK02+920 seguimiento ficha PMF-11 Manejo de cruces de cuerpos de agua, verificaciòn estado de la cobertura vegetal y cauces en los puentes intervenidos por el Concesionario </t>
  </si>
  <si>
    <t>UF1 Tramo 02+300 al 03+000 seguimiento ficha PMF-09 y PMF-10 Manejo de residuos solidos y liquidos domesticos, industriales y especiales, PMF-02 Manejo y disposiciòn de materiales de excavaciòn y  de demoliciones, PMF-16  Manejo y control de fuentes de emisiones y ruido, verificaciòn humectaciòn frentes de obra, instalaciòn y estado puntos ecologìcos y USP, cargue y retiro de mareial de conformaciòn de la vìa sobrante.</t>
  </si>
  <si>
    <r>
      <t xml:space="preserve">ÁREA AMBIENTAL:
CONCLUSIONES:
</t>
    </r>
    <r>
      <rPr>
        <sz val="11"/>
        <color theme="1"/>
        <rFont val="Arial"/>
        <family val="2"/>
      </rPr>
      <t xml:space="preserve">• A la ANI apoyar la gestión ante MADS para agilizar el trámite de evaluación de los Planes de Compensación radicados por DEVIMAR ante las autoridades para evaluación y aprobación.
• ANLA aprobó modificación de Licencia Ambiental de la Resolución 00606 de 2017, asociada a la solicitud de aumento del caudal de vertimiento en la Q. la frísola, según Resolución ANLA 02360 del 02-12-19 
• El MADS no aprobó el Plan de Rehabilitación Ecológica asociado a la Resolución 2115 del 17-10-17 y requierio ajustar la información y presentarla nuevamente para evaluación, según Auto 488 del 05-11-19.
• Continúa pendiente aprobación por parte del MADS de los planes de Rehabilitación  ecológica asociados a los los permisos de levantamiento de veda nacional, radicados por el Concesionario para las Resoluciones 0908 de 2017, 2468 de 2017, 2241 de 2018, 2240 de 2018 y  692 de 2017. </t>
    </r>
    <r>
      <rPr>
        <b/>
        <sz val="11"/>
        <color theme="1"/>
        <rFont val="Arial"/>
        <family val="2"/>
      </rPr>
      <t xml:space="preserve">
RECOMENDACIONES,
</t>
    </r>
    <r>
      <rPr>
        <sz val="11"/>
        <color theme="1"/>
        <rFont val="Arial"/>
        <family val="2"/>
      </rPr>
      <t>• Continuar con las mesas de trabajo ANI- Interventoría en la cual se pueda analizar de manera conjunta la información radicada en la ANI por el Concesionario y allegada a la Interventoría, para la afectación de la subcuenta ambiental para el pago de las compensaciones ambientales asocidas al PAGA de Rehabilitación de la UF4.2 y demás obligaciones del proyecto.
• A la ANI emitir concepto que defina si la ejecución del Plan de 1% hace parte de las actividades con cargo a la subcuenta ambiental.
• A la ANI apoyar la gestión ante MADS para agilizar el trámite de evaluación de los Planes de Compensación radicados por DEVIMAR ante las autoridades para evaluación y aprobación.
• Continuar con las mesas de trabajo ANI- Interventoría en la cual se pueda analizar de manera conjunta la información radicada en la ANI por el Concesionario y allegada a la Interventoría, para la afectación de la subcuenta ambiental para el pago de las compensaciones ambientales asocidas al PAGA de Rehabilitación de la UF4.2 y demás obligaciones del proyecto.
• A la ANI emitir concepto que defina si la ejecución del Plan de 1% hace parte de las actividades con cargo a la subcuenta ambiental.</t>
    </r>
  </si>
  <si>
    <t>2-7/01/2020</t>
  </si>
  <si>
    <t>Lugar: Santa fe de Antioquia, seguimiento oficina fija de atención al usuario.</t>
  </si>
  <si>
    <t>Lugar: Santa fe de Antioquia, Seguimiento PQRS del proyecto.</t>
  </si>
  <si>
    <t>Entrega volumen III Estudio de trazado y diseño geometrico unidad funcional 4 subsector 1</t>
  </si>
  <si>
    <t>D-02-01-20191206-0010871</t>
  </si>
  <si>
    <t>ESPERA RESPUESTA DEL ESPECIALISTA  DE LA INTERVENTORÍA</t>
  </si>
  <si>
    <t>Respuesta al comunicado EPS4G-1294-19 referente al diseño geometrico y diseño de pavimento UF4,2</t>
  </si>
  <si>
    <t>D-02-01-20191204-0010809</t>
  </si>
  <si>
    <t>Entrega de diseño de la señalizacion de la unidad funcional 4 subsector 1 bolombolo  PK5+075 - cuce bolombolo PK0+000</t>
  </si>
  <si>
    <t>D-02-01-20191219-0010986</t>
  </si>
  <si>
    <t>Respuesta a comunicación EPS4G-1179-19 referente al acceso la Puerta</t>
  </si>
  <si>
    <t>D-02-01-20191113-0010561</t>
  </si>
  <si>
    <t>Respuesta a comunicación EPS4G-1369-19 referente  a la entrega del diseño estructural de los puentes 063 y 064 K9+500 UF1</t>
  </si>
  <si>
    <t>D-02-01-20191219-0010984</t>
  </si>
  <si>
    <t>Entrega del Volumen III Estudio de Hidrologia e Hidraulica de la undad funcional 4 subsector 1</t>
  </si>
  <si>
    <t>D-02-01-20191213-0010923</t>
  </si>
  <si>
    <t>Respuesta a comunicación EPS4G106319 Y EPS4G-1225-19 referente al diseño estructural del puente sobre el rio cauca K33+100 UF2,1</t>
  </si>
  <si>
    <t>D-02-01-20191227-0011092</t>
  </si>
  <si>
    <t>Respuesta a  comunicación EPS4G-1269-19 referente a la entrega del diseño de las ampliaciones de puentes existentes de la unidad funcional 1 (011 K8+790, 018 K11+360, 020K13+902)</t>
  </si>
  <si>
    <t>D-02-01-20191227-0011063</t>
  </si>
  <si>
    <t xml:space="preserve">Respuesta a comunicación EPS4G-1359-19 refertente a la entrega de diseño mezcla de concreto y mezcla asfaltica </t>
  </si>
  <si>
    <t>D-02-01-20191227-0011064</t>
  </si>
  <si>
    <t xml:space="preserve">Respuesta a comunicación EPS4G-1360-19 refertente a la entrega de diseño mezcla de concreto y mezcla asfaltica </t>
  </si>
  <si>
    <t>D-02-01-20191227-0011065</t>
  </si>
  <si>
    <t>Solicitud modificacion ubicación de tachas reflectivas</t>
  </si>
  <si>
    <t>D-02-01-20200107-0000017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</si>
</sst>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164" formatCode="_-* #,##0.00\ _€_-;\-* #,##0.00\ _€_-;_-* &quot;-&quot;??\ _€_-;_-@_-"/>
    <numFmt numFmtId="165" formatCode="_(&quot;$&quot;\ * #,##0.00_);_(&quot;$&quot;\ * \(#,##0.00\);_(&quot;$&quot;\ * &quot;-&quot;??_);_(@_)"/>
    <numFmt numFmtId="166" formatCode="&quot;00&quot;#"/>
    <numFmt numFmtId="167" formatCode="0.0%"/>
    <numFmt numFmtId="168" formatCode="0.0"/>
    <numFmt numFmtId="169" formatCode="0.000"/>
    <numFmt numFmtId="170" formatCode="\P\R\ 0\+000"/>
    <numFmt numFmtId="171" formatCode="&quot;$&quot;#,##0.00"/>
    <numFmt numFmtId="172" formatCode="_-* #,##0.00000000\ _€_-;\-* #,##0.00000000\ _€_-;_-* &quot;-&quot;??\ _€_-;_-@_-"/>
    <numFmt numFmtId="173" formatCode="#,##0.00000000"/>
    <numFmt numFmtId="174" formatCode="_-* #,##0.0\ _€_-;\-* #,##0.0\ _€_-;_-* &quot;-&quot;??\ _€_-;_-@_-"/>
    <numFmt numFmtId="175" formatCode="&quot;UF &quot;#"/>
    <numFmt numFmtId="176" formatCode="0;[Red]0"/>
    <numFmt numFmtId="177" formatCode="[$-C0A]d\ &quot;de&quot;\ mmmm\ &quot;de&quot;\ yyyy;@"/>
    <numFmt numFmtId="178" formatCode="&quot;$&quot;#,##0.00_);[Red]\(&quot;$&quot;#,##0.00\)"/>
    <numFmt numFmtId="179" formatCode="[$-C0A]mmmm\-yy;@"/>
    <numFmt numFmtId="180" formatCode="_(* #,##0.00_);_(* \(#,##0.00\);_(* &quot;-&quot;??_);_(@_)"/>
    <numFmt numFmtId="181" formatCode="[$-409]d\-mmm\-yy;@"/>
    <numFmt numFmtId="182" formatCode="_(&quot;$&quot;* #,##0.00_);_(&quot;$&quot;* \(#,##0.00\);_(&quot;$&quot;* &quot;-&quot;??_);_(@_)"/>
  </numFmts>
  <fonts count="58"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2"/>
      <color indexed="81"/>
      <name val="Tahoma"/>
      <family val="2"/>
    </font>
    <font>
      <sz val="12"/>
      <color indexed="81"/>
      <name val="Tahoma"/>
      <family val="2"/>
    </font>
    <font>
      <b/>
      <sz val="16"/>
      <name val="Calibri"/>
      <family val="2"/>
      <scheme val="minor"/>
    </font>
    <font>
      <sz val="72"/>
      <name val="Calibri"/>
      <family val="2"/>
    </font>
    <font>
      <b/>
      <sz val="22"/>
      <name val="Calibri"/>
      <family val="2"/>
      <scheme val="minor"/>
    </font>
    <font>
      <sz val="26"/>
      <name val="Calibri"/>
      <family val="2"/>
      <scheme val="minor"/>
    </font>
    <font>
      <b/>
      <sz val="11"/>
      <color theme="3" tint="0.79998168889431442"/>
      <name val="Calibri"/>
      <family val="2"/>
      <scheme val="minor"/>
    </font>
    <font>
      <u/>
      <sz val="11"/>
      <color theme="1"/>
      <name val="Calibri"/>
      <family val="2"/>
      <scheme val="minor"/>
    </font>
    <font>
      <b/>
      <u/>
      <sz val="11"/>
      <color theme="1"/>
      <name val="Calibri"/>
      <family val="2"/>
      <scheme val="minor"/>
    </font>
    <font>
      <u/>
      <sz val="11"/>
      <name val="Arial"/>
      <family val="2"/>
    </font>
    <font>
      <b/>
      <i/>
      <sz val="11"/>
      <color theme="1"/>
      <name val="Arial"/>
      <family val="2"/>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81">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098">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67" fontId="7" fillId="0" borderId="1" xfId="1" applyNumberFormat="1" applyFont="1" applyBorder="1" applyAlignment="1">
      <alignment horizontal="center" vertical="center"/>
    </xf>
    <xf numFmtId="10" fontId="5" fillId="0" borderId="1" xfId="1" applyNumberFormat="1" applyFont="1" applyBorder="1" applyAlignment="1">
      <alignment horizontal="center" vertical="center" wrapText="1"/>
    </xf>
    <xf numFmtId="2" fontId="5" fillId="0" borderId="1" xfId="1" applyNumberFormat="1" applyFont="1" applyBorder="1"/>
    <xf numFmtId="0" fontId="5" fillId="0" borderId="1" xfId="0" applyFont="1" applyBorder="1"/>
    <xf numFmtId="168" fontId="5" fillId="0" borderId="1" xfId="0" applyNumberFormat="1"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9"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71" fontId="7" fillId="0" borderId="1" xfId="5" applyNumberFormat="1" applyFont="1" applyBorder="1" applyAlignment="1">
      <alignment horizontal="center"/>
    </xf>
    <xf numFmtId="49" fontId="7" fillId="0" borderId="6" xfId="5" applyNumberFormat="1" applyFont="1" applyBorder="1" applyAlignment="1">
      <alignment horizontal="center"/>
    </xf>
    <xf numFmtId="171" fontId="7" fillId="0" borderId="2" xfId="5" applyNumberFormat="1" applyFont="1" applyBorder="1" applyAlignment="1">
      <alignment horizontal="center"/>
    </xf>
    <xf numFmtId="171"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71"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71"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71"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71" fontId="7" fillId="0" borderId="3" xfId="5" applyNumberFormat="1" applyFont="1" applyBorder="1" applyAlignment="1">
      <alignment vertical="center" wrapText="1"/>
    </xf>
    <xf numFmtId="171"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71" fontId="5" fillId="0" borderId="2" xfId="0" applyNumberFormat="1" applyFont="1" applyBorder="1" applyAlignment="1">
      <alignment horizontal="center" vertical="center" wrapText="1"/>
    </xf>
    <xf numFmtId="171"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2"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167" fontId="7" fillId="0" borderId="1" xfId="1" applyNumberFormat="1" applyFont="1" applyBorder="1" applyAlignment="1">
      <alignment horizontal="center"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71"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17" fontId="28" fillId="0" borderId="62" xfId="12" applyNumberFormat="1" applyFont="1" applyBorder="1" applyAlignment="1">
      <alignment horizontal="center" vertical="center"/>
    </xf>
    <xf numFmtId="0" fontId="4" fillId="0" borderId="0" xfId="0" applyFont="1" applyAlignment="1">
      <alignment vertical="top" wrapText="1"/>
    </xf>
    <xf numFmtId="0" fontId="20" fillId="0" borderId="27" xfId="0" applyFont="1" applyBorder="1"/>
    <xf numFmtId="0" fontId="4" fillId="0" borderId="1" xfId="0" applyFont="1" applyBorder="1" applyAlignment="1">
      <alignment wrapText="1"/>
    </xf>
    <xf numFmtId="164" fontId="4" fillId="0" borderId="0" xfId="11" applyFont="1" applyAlignment="1">
      <alignment wrapText="1"/>
    </xf>
    <xf numFmtId="180"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0" fontId="2" fillId="0" borderId="0" xfId="0" applyFont="1" applyAlignment="1">
      <alignment horizontal="center" vertical="center" wrapText="1"/>
    </xf>
    <xf numFmtId="38" fontId="7" fillId="0" borderId="0" xfId="2" applyNumberFormat="1" applyFont="1" applyAlignment="1">
      <alignment horizontal="center" vertical="center" wrapText="1"/>
    </xf>
    <xf numFmtId="171" fontId="5" fillId="0" borderId="0" xfId="0" applyNumberFormat="1" applyFont="1" applyAlignment="1">
      <alignment horizontal="center" vertical="center" wrapText="1"/>
    </xf>
    <xf numFmtId="0" fontId="5" fillId="0" borderId="0" xfId="0" applyFont="1" applyAlignment="1">
      <alignment horizontal="center" vertical="center" wrapText="1"/>
    </xf>
    <xf numFmtId="173" fontId="19" fillId="16" borderId="0" xfId="0" applyNumberFormat="1" applyFont="1" applyFill="1" applyAlignment="1">
      <alignment horizontal="right" wrapText="1"/>
    </xf>
    <xf numFmtId="49" fontId="7" fillId="0" borderId="0" xfId="5" applyNumberFormat="1" applyFont="1" applyAlignment="1">
      <alignment horizontal="center"/>
    </xf>
    <xf numFmtId="171"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6"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33" fillId="0" borderId="0" xfId="0" applyFont="1" applyAlignment="1">
      <alignment horizontal="left" vertical="top" wrapText="1"/>
    </xf>
    <xf numFmtId="0" fontId="8" fillId="0" borderId="1" xfId="0" applyFont="1" applyBorder="1" applyAlignment="1">
      <alignment horizontal="center"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2" fontId="5" fillId="0" borderId="1" xfId="1" applyNumberFormat="1" applyFont="1" applyBorder="1" applyAlignment="1">
      <alignment horizontal="center" vertical="center"/>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71" fontId="7" fillId="0" borderId="2" xfId="5" applyNumberFormat="1" applyFont="1" applyBorder="1" applyAlignment="1">
      <alignment horizontal="center" vertical="center" wrapText="1"/>
    </xf>
    <xf numFmtId="171" fontId="7" fillId="0" borderId="3" xfId="5" applyNumberFormat="1" applyFont="1" applyBorder="1" applyAlignment="1">
      <alignment horizontal="center" vertical="center" wrapText="1"/>
    </xf>
    <xf numFmtId="171" fontId="7" fillId="15" borderId="2" xfId="5" applyNumberFormat="1" applyFont="1" applyFill="1" applyBorder="1" applyAlignment="1">
      <alignment horizontal="center"/>
    </xf>
    <xf numFmtId="173"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71"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2" fontId="19" fillId="0" borderId="1" xfId="11" applyNumberFormat="1" applyFont="1" applyBorder="1" applyAlignment="1">
      <alignment horizontal="right" wrapText="1"/>
    </xf>
    <xf numFmtId="178" fontId="5" fillId="0" borderId="1" xfId="8" applyNumberFormat="1" applyFont="1" applyBorder="1"/>
    <xf numFmtId="49" fontId="7" fillId="0" borderId="3" xfId="5" applyNumberFormat="1" applyFont="1" applyBorder="1" applyAlignment="1">
      <alignment horizontal="right" vertical="center" wrapText="1"/>
    </xf>
    <xf numFmtId="179" fontId="7" fillId="0" borderId="3" xfId="5" applyNumberFormat="1" applyFont="1" applyBorder="1" applyAlignment="1">
      <alignment horizontal="right"/>
    </xf>
    <xf numFmtId="178" fontId="7" fillId="0" borderId="3" xfId="5" applyNumberFormat="1" applyFont="1" applyBorder="1" applyAlignment="1">
      <alignment vertical="center" wrapText="1"/>
    </xf>
    <xf numFmtId="178"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2" fontId="4" fillId="0" borderId="0" xfId="0" applyNumberFormat="1" applyFont="1" applyAlignment="1">
      <alignment wrapText="1"/>
    </xf>
    <xf numFmtId="172"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0" fontId="2" fillId="18" borderId="0" xfId="12" applyFill="1"/>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71"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30" fillId="0" borderId="0" xfId="12" applyFont="1"/>
    <xf numFmtId="0" fontId="30" fillId="0" borderId="0" xfId="0" applyFont="1"/>
    <xf numFmtId="0" fontId="0" fillId="0" borderId="0" xfId="12" applyFont="1"/>
    <xf numFmtId="38" fontId="7" fillId="6" borderId="1" xfId="0" applyNumberFormat="1"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28" fillId="0" borderId="1" xfId="12" applyFont="1" applyBorder="1" applyAlignment="1">
      <alignment horizontal="center" vertical="center"/>
    </xf>
    <xf numFmtId="0" fontId="28" fillId="0" borderId="62" xfId="12" applyFont="1" applyBorder="1" applyAlignment="1">
      <alignment horizontal="center" vertical="center"/>
    </xf>
    <xf numFmtId="0" fontId="7" fillId="0" borderId="1"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center" vertical="center" wrapText="1"/>
    </xf>
    <xf numFmtId="0" fontId="8" fillId="0" borderId="1" xfId="2" applyFont="1" applyBorder="1" applyAlignment="1">
      <alignment horizontal="center" vertical="center"/>
    </xf>
    <xf numFmtId="0" fontId="8" fillId="0" borderId="1" xfId="2" applyFont="1" applyBorder="1" applyAlignment="1">
      <alignment horizontal="center" vertical="center" wrapText="1"/>
    </xf>
    <xf numFmtId="0" fontId="5" fillId="0" borderId="1" xfId="0" applyFont="1" applyBorder="1" applyAlignment="1">
      <alignment horizontal="center" vertical="center" wrapText="1"/>
    </xf>
    <xf numFmtId="0" fontId="2" fillId="0" borderId="1" xfId="0" applyFont="1" applyBorder="1" applyAlignment="1">
      <alignment horizontal="center" vertical="center" wrapText="1"/>
    </xf>
    <xf numFmtId="171" fontId="2" fillId="0" borderId="1" xfId="0" applyNumberFormat="1" applyFont="1" applyBorder="1" applyAlignment="1">
      <alignment horizontal="center" vertical="center" wrapText="1"/>
    </xf>
    <xf numFmtId="171" fontId="7" fillId="0" borderId="1" xfId="5" applyNumberFormat="1" applyFont="1" applyBorder="1" applyAlignment="1">
      <alignment horizontal="center" vertical="center" wrapText="1"/>
    </xf>
    <xf numFmtId="171"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0" fillId="0" borderId="1" xfId="0" applyBorder="1" applyAlignment="1">
      <alignment horizontal="center" vertical="center" wrapText="1"/>
    </xf>
    <xf numFmtId="171" fontId="7" fillId="0" borderId="2" xfId="5" applyNumberFormat="1" applyFon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171" fontId="5" fillId="0" borderId="1" xfId="0" applyNumberFormat="1" applyFont="1" applyBorder="1" applyAlignment="1">
      <alignment horizontal="right" wrapText="1"/>
    </xf>
    <xf numFmtId="171"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71"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7" fillId="0" borderId="2" xfId="0" applyFont="1" applyFill="1" applyBorder="1" applyAlignment="1">
      <alignment horizontal="center" vertical="center" wrapText="1"/>
    </xf>
    <xf numFmtId="0" fontId="7" fillId="0" borderId="4" xfId="0"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0" fontId="8" fillId="0" borderId="1" xfId="0" applyFont="1" applyBorder="1" applyAlignment="1">
      <alignment horizontal="center" vertical="center" wrapText="1"/>
    </xf>
    <xf numFmtId="0" fontId="7" fillId="0" borderId="1" xfId="2" applyFont="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10" fontId="7" fillId="0" borderId="1" xfId="1" applyNumberFormat="1"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8" fillId="0" borderId="2" xfId="2" applyFont="1" applyBorder="1" applyAlignment="1">
      <alignment horizontal="center" vertical="center"/>
    </xf>
    <xf numFmtId="0" fontId="8" fillId="0" borderId="4" xfId="2" applyFont="1" applyBorder="1" applyAlignment="1">
      <alignment horizontal="center" vertical="center"/>
    </xf>
    <xf numFmtId="170" fontId="7" fillId="6" borderId="1" xfId="3" applyNumberFormat="1" applyFont="1" applyFill="1" applyBorder="1" applyAlignment="1">
      <alignment horizontal="center" vertical="center" wrapText="1"/>
    </xf>
    <xf numFmtId="170" fontId="7" fillId="6" borderId="4" xfId="3" applyNumberFormat="1" applyFont="1" applyFill="1" applyBorder="1" applyAlignment="1">
      <alignment horizontal="center" vertical="center" wrapText="1"/>
    </xf>
    <xf numFmtId="0" fontId="7" fillId="0" borderId="2" xfId="2" applyFont="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7" fillId="0" borderId="1" xfId="2" applyFont="1" applyBorder="1" applyAlignment="1">
      <alignment horizontal="left" vertical="center" wrapText="1"/>
    </xf>
    <xf numFmtId="0" fontId="7" fillId="0" borderId="1" xfId="2" applyFont="1" applyBorder="1" applyAlignment="1">
      <alignment horizontal="left" vertical="center"/>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0" borderId="3" xfId="2" applyFont="1" applyBorder="1" applyAlignment="1">
      <alignment horizontal="center" vertical="center"/>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0" borderId="1" xfId="2" applyFont="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7" fillId="0" borderId="1" xfId="0" applyFont="1" applyBorder="1" applyAlignment="1">
      <alignment horizontal="left"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Border="1" applyAlignment="1">
      <alignment horizontal="center" vertical="center" wrapText="1"/>
    </xf>
    <xf numFmtId="0" fontId="6" fillId="0" borderId="1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Border="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Border="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6" fillId="0" borderId="1" xfId="0" applyFont="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4" xfId="0" applyNumberFormat="1" applyFont="1" applyFill="1" applyBorder="1" applyAlignment="1">
      <alignment horizontal="center" vertical="center" wrapText="1"/>
    </xf>
    <xf numFmtId="14" fontId="7" fillId="0" borderId="45" xfId="0" applyNumberFormat="1" applyFont="1" applyFill="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8" fillId="0" borderId="3" xfId="0" applyFont="1" applyBorder="1" applyAlignment="1">
      <alignment horizontal="center"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0" fontId="7" fillId="0" borderId="40" xfId="0" applyFont="1" applyFill="1" applyBorder="1" applyAlignment="1">
      <alignment horizontal="center" vertical="center" wrapText="1"/>
    </xf>
    <xf numFmtId="0" fontId="7" fillId="0" borderId="14"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38" fontId="8" fillId="14" borderId="2" xfId="0" applyNumberFormat="1" applyFont="1" applyFill="1" applyBorder="1" applyAlignment="1">
      <alignment horizontal="center" vertical="center" wrapText="1"/>
    </xf>
    <xf numFmtId="38" fontId="8" fillId="14" borderId="3" xfId="0" applyNumberFormat="1" applyFont="1" applyFill="1" applyBorder="1" applyAlignment="1">
      <alignment horizontal="center" vertical="center" wrapText="1"/>
    </xf>
    <xf numFmtId="38" fontId="8" fillId="14" borderId="4" xfId="0" applyNumberFormat="1" applyFont="1" applyFill="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2" xfId="0" applyFont="1" applyFill="1" applyBorder="1" applyAlignment="1">
      <alignment horizontal="center" vertical="center" wrapText="1"/>
    </xf>
    <xf numFmtId="0" fontId="8" fillId="14" borderId="4" xfId="0"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38" fontId="5" fillId="6" borderId="1" xfId="0" applyNumberFormat="1" applyFont="1" applyFill="1" applyBorder="1" applyAlignment="1">
      <alignmen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13" fillId="12" borderId="1" xfId="0" applyFont="1" applyFill="1" applyBorder="1" applyAlignment="1">
      <alignment horizontal="center" vertical="center" textRotation="90" wrapText="1"/>
    </xf>
    <xf numFmtId="0" fontId="5" fillId="0" borderId="50" xfId="0" applyFont="1" applyBorder="1" applyAlignment="1">
      <alignment horizontal="center" vertical="center" wrapText="1"/>
    </xf>
    <xf numFmtId="0" fontId="5" fillId="0" borderId="44" xfId="0" applyFont="1" applyBorder="1" applyAlignment="1">
      <alignment horizontal="center" vertical="center" wrapText="1"/>
    </xf>
    <xf numFmtId="0" fontId="5" fillId="0" borderId="51" xfId="0" applyFont="1" applyBorder="1" applyAlignment="1">
      <alignment horizontal="center" vertical="center" wrapText="1"/>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0" fillId="6" borderId="41" xfId="0" applyFont="1" applyFill="1" applyBorder="1" applyAlignment="1">
      <alignment horizontal="center" vertical="center" wrapText="1"/>
    </xf>
    <xf numFmtId="0" fontId="0" fillId="6" borderId="71" xfId="0" applyFont="1" applyFill="1" applyBorder="1" applyAlignment="1">
      <alignment horizontal="center" vertical="center" wrapText="1"/>
    </xf>
    <xf numFmtId="0" fontId="0" fillId="6" borderId="42" xfId="0" applyFont="1" applyFill="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8" fillId="0" borderId="1" xfId="0" applyFont="1" applyBorder="1" applyAlignment="1">
      <alignment horizontal="left"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0" fillId="6" borderId="2" xfId="0" applyFont="1" applyFill="1" applyBorder="1" applyAlignment="1">
      <alignment horizontal="center" vertical="center" wrapText="1"/>
    </xf>
    <xf numFmtId="0" fontId="0" fillId="6" borderId="3" xfId="0" applyFont="1" applyFill="1" applyBorder="1" applyAlignment="1">
      <alignment horizontal="center" vertical="center" wrapText="1"/>
    </xf>
    <xf numFmtId="0" fontId="0" fillId="6" borderId="4" xfId="0" applyFont="1" applyFill="1" applyBorder="1" applyAlignment="1">
      <alignment horizontal="center" vertical="center" wrapText="1"/>
    </xf>
    <xf numFmtId="0" fontId="1" fillId="0" borderId="1" xfId="0" applyFont="1" applyBorder="1" applyAlignment="1">
      <alignment horizontal="center" vertical="center" wrapText="1"/>
    </xf>
    <xf numFmtId="0" fontId="7" fillId="0" borderId="0" xfId="0" applyFont="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73" xfId="0" applyFont="1" applyFill="1" applyBorder="1" applyAlignment="1">
      <alignment horizontal="center" vertical="center" wrapText="1"/>
    </xf>
    <xf numFmtId="0" fontId="5" fillId="6" borderId="44" xfId="0" applyFont="1" applyFill="1" applyBorder="1" applyAlignment="1">
      <alignment horizontal="center" vertical="center" wrapText="1"/>
    </xf>
    <xf numFmtId="0" fontId="5" fillId="6" borderId="74"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6" borderId="1" xfId="0" applyFont="1" applyFill="1" applyBorder="1" applyAlignment="1">
      <alignment horizontal="left" vertical="center" wrapText="1"/>
    </xf>
    <xf numFmtId="9" fontId="8" fillId="0" borderId="1" xfId="0" applyNumberFormat="1" applyFont="1" applyBorder="1" applyAlignment="1">
      <alignment horizontal="center" vertical="center" wrapText="1"/>
    </xf>
    <xf numFmtId="0" fontId="8" fillId="0" borderId="1" xfId="0" applyFont="1" applyBorder="1" applyAlignment="1">
      <alignment horizontal="center" vertical="center"/>
    </xf>
    <xf numFmtId="0" fontId="13" fillId="12" borderId="8" xfId="0" applyFont="1" applyFill="1" applyBorder="1" applyAlignment="1">
      <alignment horizontal="center" vertical="center" textRotation="90" wrapText="1"/>
    </xf>
    <xf numFmtId="0" fontId="8" fillId="0" borderId="1" xfId="2" applyFont="1" applyBorder="1" applyAlignment="1">
      <alignment horizontal="center"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169" fontId="7" fillId="0" borderId="2" xfId="1" applyNumberFormat="1" applyFont="1" applyBorder="1" applyAlignment="1">
      <alignment horizontal="center" vertical="center" wrapText="1"/>
    </xf>
    <xf numFmtId="169" fontId="7" fillId="0" borderId="4" xfId="1" applyNumberFormat="1" applyFont="1" applyBorder="1" applyAlignment="1">
      <alignment horizontal="center" vertical="center" wrapText="1"/>
    </xf>
    <xf numFmtId="170" fontId="7" fillId="6" borderId="1" xfId="3" applyNumberFormat="1" applyFont="1" applyFill="1" applyBorder="1" applyAlignment="1">
      <alignment horizontal="center" vertical="center"/>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49" fontId="9" fillId="0" borderId="5" xfId="0" applyNumberFormat="1" applyFont="1" applyBorder="1" applyAlignment="1">
      <alignment horizontal="center" vertical="center" wrapText="1"/>
    </xf>
    <xf numFmtId="49" fontId="9" fillId="0" borderId="6" xfId="0" applyNumberFormat="1" applyFont="1" applyBorder="1" applyAlignment="1">
      <alignment horizontal="center" vertical="center" wrapText="1"/>
    </xf>
    <xf numFmtId="49" fontId="9" fillId="0" borderId="8" xfId="0" applyNumberFormat="1" applyFont="1" applyBorder="1" applyAlignment="1">
      <alignment horizontal="center" vertical="center" wrapText="1"/>
    </xf>
    <xf numFmtId="49" fontId="9" fillId="0" borderId="9" xfId="0" applyNumberFormat="1" applyFont="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45" xfId="0" applyFont="1" applyBorder="1" applyAlignment="1">
      <alignment horizontal="center" vertical="center"/>
    </xf>
    <xf numFmtId="0" fontId="12" fillId="0" borderId="56" xfId="0" applyFont="1" applyBorder="1" applyAlignment="1">
      <alignment horizontal="center" vertical="center"/>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41"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0" fontId="12" fillId="0" borderId="43" xfId="0" applyFont="1" applyBorder="1" applyAlignment="1">
      <alignment horizontal="center" vertical="center"/>
    </xf>
    <xf numFmtId="0" fontId="12" fillId="0" borderId="31" xfId="0" applyFont="1" applyBorder="1" applyAlignment="1">
      <alignment horizontal="center" vertical="center"/>
    </xf>
    <xf numFmtId="1" fontId="12" fillId="0" borderId="31" xfId="0" applyNumberFormat="1"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2"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29" xfId="0" applyFont="1" applyBorder="1" applyAlignment="1">
      <alignment horizontal="center" vertical="center"/>
    </xf>
    <xf numFmtId="0" fontId="12" fillId="0" borderId="32" xfId="0" applyFont="1" applyBorder="1" applyAlignment="1">
      <alignment horizontal="center" vertical="center"/>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5" fontId="12" fillId="0" borderId="52" xfId="0" applyNumberFormat="1" applyFont="1" applyBorder="1" applyAlignment="1">
      <alignment horizontal="center" vertical="center"/>
    </xf>
    <xf numFmtId="175"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55" xfId="0" applyFont="1" applyBorder="1" applyAlignment="1">
      <alignment horizontal="left" vertical="center" wrapText="1"/>
    </xf>
    <xf numFmtId="0" fontId="12" fillId="0" borderId="15" xfId="0" applyFont="1" applyBorder="1" applyAlignment="1">
      <alignment horizontal="center" vertical="center"/>
    </xf>
    <xf numFmtId="0" fontId="12" fillId="0" borderId="14" xfId="0" applyFont="1" applyBorder="1" applyAlignment="1">
      <alignment horizontal="center" vertical="center"/>
    </xf>
    <xf numFmtId="0" fontId="20" fillId="0" borderId="40"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20" fillId="0" borderId="33" xfId="0" applyFont="1" applyBorder="1" applyAlignment="1">
      <alignment horizontal="left" vertical="center" wrapText="1"/>
    </xf>
    <xf numFmtId="0" fontId="12" fillId="0" borderId="59" xfId="0" applyFont="1" applyBorder="1" applyAlignment="1">
      <alignment horizontal="center" vertical="center"/>
    </xf>
    <xf numFmtId="0" fontId="20" fillId="0" borderId="0" xfId="0" applyFont="1" applyAlignment="1">
      <alignment horizontal="left"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71"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71" fontId="7" fillId="0" borderId="1" xfId="5" applyNumberFormat="1" applyFont="1" applyBorder="1" applyAlignment="1">
      <alignment horizontal="right" vertical="center" wrapText="1"/>
    </xf>
    <xf numFmtId="171" fontId="7" fillId="0" borderId="2" xfId="5" applyNumberFormat="1" applyFont="1" applyBorder="1" applyAlignment="1">
      <alignment horizontal="right" vertical="center" wrapText="1"/>
    </xf>
    <xf numFmtId="171"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71"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71" fontId="7" fillId="0" borderId="2" xfId="5" applyNumberFormat="1" applyFont="1" applyBorder="1" applyAlignment="1">
      <alignment horizontal="right" wrapText="1"/>
    </xf>
    <xf numFmtId="171" fontId="7" fillId="0" borderId="3" xfId="5" applyNumberFormat="1" applyFont="1" applyBorder="1" applyAlignment="1">
      <alignment horizontal="right" wrapText="1"/>
    </xf>
    <xf numFmtId="171"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71"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4" fontId="8" fillId="0" borderId="2" xfId="11" applyNumberFormat="1" applyFont="1" applyBorder="1" applyAlignment="1">
      <alignment horizontal="right" vertical="center" wrapText="1"/>
    </xf>
    <xf numFmtId="174" fontId="8" fillId="0" borderId="4" xfId="11" applyNumberFormat="1" applyFont="1" applyBorder="1" applyAlignment="1">
      <alignment horizontal="right" vertical="center" wrapText="1"/>
    </xf>
    <xf numFmtId="174" fontId="18" fillId="0" borderId="2" xfId="11" applyNumberFormat="1" applyFont="1" applyBorder="1" applyAlignment="1">
      <alignment horizontal="right" vertical="center" wrapText="1"/>
    </xf>
    <xf numFmtId="174" fontId="18" fillId="0" borderId="3" xfId="11" applyNumberFormat="1" applyFont="1" applyBorder="1" applyAlignment="1">
      <alignment horizontal="right" vertical="center" wrapText="1"/>
    </xf>
    <xf numFmtId="171" fontId="8" fillId="0" borderId="2" xfId="5" applyNumberFormat="1" applyFont="1" applyBorder="1" applyAlignment="1">
      <alignment horizontal="center" vertical="center" wrapText="1"/>
    </xf>
    <xf numFmtId="171" fontId="8" fillId="0" borderId="4" xfId="5" applyNumberFormat="1" applyFont="1" applyBorder="1" applyAlignment="1">
      <alignment horizontal="center" vertical="center" wrapText="1"/>
    </xf>
    <xf numFmtId="171"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1"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71"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4" xfId="11" applyFont="1" applyBorder="1" applyAlignment="1">
      <alignment horizontal="right" wrapText="1"/>
    </xf>
    <xf numFmtId="0" fontId="20" fillId="0" borderId="1" xfId="0" applyFont="1" applyBorder="1" applyAlignment="1">
      <alignment horizontal="center" vertical="center"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71" fontId="5" fillId="0" borderId="1" xfId="0" applyNumberFormat="1" applyFont="1" applyBorder="1" applyAlignment="1">
      <alignment horizontal="right"/>
    </xf>
    <xf numFmtId="171"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71" fontId="5" fillId="0" borderId="1" xfId="0" applyNumberFormat="1" applyFont="1" applyBorder="1" applyAlignment="1">
      <alignment horizontal="right" wrapText="1"/>
    </xf>
    <xf numFmtId="0" fontId="5" fillId="0" borderId="1" xfId="0" applyFont="1" applyBorder="1" applyAlignment="1">
      <alignment horizontal="right"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1" fontId="5" fillId="0" borderId="1" xfId="0" applyNumberFormat="1" applyFont="1" applyBorder="1" applyAlignment="1">
      <alignment horizontal="center" vertical="center" wrapText="1"/>
    </xf>
    <xf numFmtId="177" fontId="5" fillId="0" borderId="1" xfId="0" applyNumberFormat="1" applyFont="1" applyBorder="1" applyAlignment="1">
      <alignment horizontal="right" wrapText="1"/>
    </xf>
    <xf numFmtId="171" fontId="2" fillId="0" borderId="1" xfId="0" applyNumberFormat="1" applyFont="1" applyBorder="1" applyAlignment="1">
      <alignment horizontal="right" wrapText="1"/>
    </xf>
    <xf numFmtId="171" fontId="0" fillId="0" borderId="1" xfId="0" applyNumberForma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71" fontId="46" fillId="0" borderId="2" xfId="14" applyNumberFormat="1" applyBorder="1" applyAlignment="1">
      <alignment horizontal="right" wrapText="1"/>
    </xf>
    <xf numFmtId="171" fontId="46" fillId="0" borderId="4" xfId="14" applyNumberFormat="1" applyBorder="1" applyAlignment="1">
      <alignment horizontal="right" wrapText="1"/>
    </xf>
    <xf numFmtId="171" fontId="2" fillId="0" borderId="1" xfId="0" applyNumberFormat="1" applyFont="1" applyBorder="1" applyAlignment="1">
      <alignment horizontal="center" vertical="center" wrapText="1"/>
    </xf>
    <xf numFmtId="178" fontId="7" fillId="0" borderId="1"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178" fontId="7" fillId="0" borderId="2" xfId="5" applyNumberFormat="1" applyFont="1" applyBorder="1" applyAlignment="1">
      <alignment wrapText="1"/>
    </xf>
    <xf numFmtId="178" fontId="7" fillId="0" borderId="4" xfId="5" applyNumberFormat="1" applyFont="1" applyBorder="1" applyAlignment="1">
      <alignment wrapText="1"/>
    </xf>
    <xf numFmtId="178" fontId="7" fillId="0" borderId="2" xfId="5" applyNumberFormat="1"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8"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178" fontId="2" fillId="0" borderId="2" xfId="0" applyNumberFormat="1" applyFont="1" applyBorder="1" applyAlignment="1">
      <alignment vertical="center" wrapText="1"/>
    </xf>
    <xf numFmtId="178" fontId="2" fillId="0" borderId="3" xfId="0" applyNumberFormat="1" applyFont="1" applyBorder="1" applyAlignment="1">
      <alignment vertical="center" wrapText="1"/>
    </xf>
    <xf numFmtId="0" fontId="7" fillId="0" borderId="1" xfId="2" applyFont="1" applyBorder="1" applyAlignment="1">
      <alignment horizontal="justify" vertical="justify" wrapText="1"/>
    </xf>
    <xf numFmtId="178" fontId="4" fillId="0" borderId="6" xfId="0" applyNumberFormat="1" applyFont="1" applyBorder="1" applyAlignment="1">
      <alignment wrapText="1"/>
    </xf>
    <xf numFmtId="0" fontId="0" fillId="0" borderId="6" xfId="0" applyBorder="1" applyAlignment="1">
      <alignment wrapText="1"/>
    </xf>
    <xf numFmtId="178" fontId="2" fillId="0" borderId="1" xfId="0" applyNumberFormat="1" applyFont="1" applyBorder="1" applyAlignment="1">
      <alignment wrapText="1"/>
    </xf>
    <xf numFmtId="0" fontId="20" fillId="0" borderId="1" xfId="0" applyFont="1" applyBorder="1" applyAlignment="1">
      <alignment wrapText="1"/>
    </xf>
    <xf numFmtId="14" fontId="0" fillId="0" borderId="1" xfId="0" applyNumberFormat="1" applyBorder="1" applyAlignment="1">
      <alignment horizontal="center" vertical="center" wrapText="1"/>
    </xf>
    <xf numFmtId="171"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81" fontId="0" fillId="0" borderId="1" xfId="0" applyNumberFormat="1" applyBorder="1" applyAlignment="1">
      <alignment horizontal="right" vertical="center" wrapText="1"/>
    </xf>
    <xf numFmtId="181"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1" fontId="5" fillId="0" borderId="14" xfId="0" applyNumberFormat="1" applyFont="1" applyBorder="1" applyAlignment="1">
      <alignment horizontal="right" vertical="center" wrapText="1"/>
    </xf>
    <xf numFmtId="171" fontId="5" fillId="0" borderId="15" xfId="0" applyNumberFormat="1" applyFont="1" applyBorder="1" applyAlignment="1">
      <alignment horizontal="right" vertical="center" wrapText="1"/>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0" fillId="14" borderId="20" xfId="12" applyFont="1" applyFill="1" applyBorder="1" applyAlignment="1">
      <alignment horizontal="center" vertical="center" wrapText="1"/>
    </xf>
    <xf numFmtId="0" fontId="2" fillId="14" borderId="18" xfId="12" applyFont="1" applyFill="1" applyBorder="1" applyAlignment="1">
      <alignment horizontal="center" vertical="center" wrapText="1"/>
    </xf>
    <xf numFmtId="0" fontId="2" fillId="14" borderId="19" xfId="12" applyFont="1" applyFill="1" applyBorder="1" applyAlignment="1">
      <alignment horizontal="center" vertical="center" wrapText="1"/>
    </xf>
    <xf numFmtId="0" fontId="2" fillId="14" borderId="26" xfId="12" applyFont="1" applyFill="1" applyBorder="1" applyAlignment="1">
      <alignment horizontal="center" vertical="center" wrapText="1"/>
    </xf>
    <xf numFmtId="0" fontId="2" fillId="14" borderId="27" xfId="12" applyFont="1" applyFill="1" applyBorder="1" applyAlignment="1">
      <alignment horizontal="center" vertical="center" wrapText="1"/>
    </xf>
    <xf numFmtId="0" fontId="2" fillId="14" borderId="28" xfId="12" applyFont="1" applyFill="1" applyBorder="1" applyAlignment="1">
      <alignment horizontal="center" vertical="center" wrapText="1"/>
    </xf>
    <xf numFmtId="0" fontId="3" fillId="14" borderId="18" xfId="12" applyFont="1" applyFill="1" applyBorder="1" applyAlignment="1">
      <alignment horizontal="center" vertical="center" wrapText="1"/>
    </xf>
    <xf numFmtId="0" fontId="3" fillId="14" borderId="19" xfId="12" applyFont="1" applyFill="1" applyBorder="1" applyAlignment="1">
      <alignment horizontal="center" vertical="center" wrapText="1"/>
    </xf>
    <xf numFmtId="0" fontId="3" fillId="14" borderId="20" xfId="12" applyFont="1" applyFill="1" applyBorder="1" applyAlignment="1">
      <alignment horizontal="center" vertical="center" wrapText="1"/>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42" fillId="0" borderId="0" xfId="12" applyFont="1" applyBorder="1" applyAlignment="1">
      <alignment horizontal="center" vertical="center"/>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8" fillId="0" borderId="50" xfId="12" applyFont="1" applyBorder="1" applyAlignment="1">
      <alignment horizontal="center" vertical="center"/>
    </xf>
    <xf numFmtId="0" fontId="53" fillId="0" borderId="44" xfId="12" applyFont="1" applyBorder="1" applyAlignment="1">
      <alignment horizontal="center" vertical="center"/>
    </xf>
    <xf numFmtId="0" fontId="53" fillId="0" borderId="51" xfId="12" applyFont="1" applyBorder="1" applyAlignment="1">
      <alignment horizontal="center" vertical="center"/>
    </xf>
    <xf numFmtId="0" fontId="3" fillId="0" borderId="50" xfId="12" applyFont="1" applyFill="1" applyBorder="1" applyAlignment="1">
      <alignment horizontal="center" vertical="center" wrapText="1"/>
    </xf>
    <xf numFmtId="0" fontId="3" fillId="0" borderId="44" xfId="12" applyFont="1" applyFill="1" applyBorder="1" applyAlignment="1">
      <alignment horizontal="center" vertical="center" wrapText="1"/>
    </xf>
    <xf numFmtId="0" fontId="3" fillId="0" borderId="51" xfId="12" applyFont="1" applyFill="1" applyBorder="1" applyAlignment="1">
      <alignment horizontal="center" vertical="center" wrapText="1"/>
    </xf>
    <xf numFmtId="0" fontId="3" fillId="14" borderId="50" xfId="12" applyFont="1" applyFill="1" applyBorder="1" applyAlignment="1">
      <alignment horizontal="center" vertical="center" wrapText="1"/>
    </xf>
    <xf numFmtId="0" fontId="3" fillId="14" borderId="44" xfId="12" applyFont="1" applyFill="1" applyBorder="1" applyAlignment="1">
      <alignment horizontal="center" vertical="center" wrapText="1"/>
    </xf>
    <xf numFmtId="0" fontId="3" fillId="14" borderId="51" xfId="12" applyFont="1" applyFill="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45" fillId="0" borderId="18" xfId="7" applyFont="1" applyBorder="1" applyAlignment="1">
      <alignment horizontal="center" vertical="center" wrapText="1"/>
    </xf>
    <xf numFmtId="0" fontId="45" fillId="0" borderId="19" xfId="7" applyFont="1" applyBorder="1" applyAlignment="1">
      <alignment horizontal="center" vertical="center" wrapText="1"/>
    </xf>
    <xf numFmtId="0" fontId="45" fillId="0" borderId="26" xfId="7" applyFont="1" applyBorder="1" applyAlignment="1">
      <alignment horizontal="center" vertical="center" wrapText="1"/>
    </xf>
    <xf numFmtId="0" fontId="45" fillId="0" borderId="27" xfId="7" applyFont="1" applyBorder="1" applyAlignment="1">
      <alignment horizontal="center" vertical="center" wrapText="1"/>
    </xf>
    <xf numFmtId="0" fontId="45" fillId="0" borderId="28" xfId="7" applyFont="1" applyBorder="1" applyAlignment="1">
      <alignment horizontal="center" vertical="center" wrapText="1"/>
    </xf>
    <xf numFmtId="0" fontId="3" fillId="0" borderId="2" xfId="12" applyFont="1" applyBorder="1" applyAlignment="1">
      <alignment horizontal="center" vertical="center" wrapText="1"/>
    </xf>
    <xf numFmtId="0" fontId="3" fillId="0" borderId="3" xfId="12" applyFont="1" applyBorder="1" applyAlignment="1">
      <alignment horizontal="center" vertical="center" wrapText="1"/>
    </xf>
    <xf numFmtId="0" fontId="3" fillId="0" borderId="4" xfId="12" applyFont="1" applyBorder="1" applyAlignment="1">
      <alignment horizontal="center" vertical="center" wrapText="1"/>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31" fillId="0" borderId="69" xfId="12" applyFont="1" applyBorder="1" applyAlignment="1">
      <alignment horizontal="center" vertical="center" wrapText="1"/>
    </xf>
    <xf numFmtId="0" fontId="31" fillId="0" borderId="71" xfId="12" applyFont="1" applyBorder="1" applyAlignment="1">
      <alignment horizontal="center" vertical="center" wrapText="1"/>
    </xf>
    <xf numFmtId="0" fontId="31" fillId="0" borderId="42" xfId="12" applyFont="1" applyBorder="1" applyAlignment="1">
      <alignment horizontal="center" vertical="center" wrapText="1"/>
    </xf>
    <xf numFmtId="0" fontId="3" fillId="0" borderId="6" xfId="12"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0" borderId="59" xfId="12" applyFont="1" applyBorder="1" applyAlignment="1">
      <alignment horizontal="center" vertical="center" wrapText="1"/>
    </xf>
    <xf numFmtId="0" fontId="30" fillId="14" borderId="25" xfId="12" applyFont="1" applyFill="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30" fillId="14" borderId="1" xfId="12" applyFont="1" applyFill="1" applyBorder="1" applyAlignment="1">
      <alignment horizontal="center" vertical="center" wrapText="1"/>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2" fillId="14" borderId="5" xfId="12"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9" fillId="0" borderId="1" xfId="12" applyFont="1" applyBorder="1" applyAlignment="1">
      <alignment horizontal="center" vertical="center"/>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30" fillId="6" borderId="50" xfId="0" applyFont="1" applyFill="1" applyBorder="1" applyAlignment="1">
      <alignment horizontal="center" vertical="center" wrapText="1"/>
    </xf>
    <xf numFmtId="0" fontId="28" fillId="6" borderId="44" xfId="0" applyFont="1" applyFill="1" applyBorder="1" applyAlignment="1">
      <alignment horizontal="center" vertical="center" wrapText="1"/>
    </xf>
    <xf numFmtId="0" fontId="28" fillId="6" borderId="51" xfId="0" applyFont="1" applyFill="1" applyBorder="1" applyAlignment="1">
      <alignment horizontal="center" vertical="center" wrapText="1"/>
    </xf>
    <xf numFmtId="0" fontId="52" fillId="0" borderId="20" xfId="0" applyFont="1" applyBorder="1" applyAlignment="1">
      <alignment horizontal="center" vertical="center"/>
    </xf>
    <xf numFmtId="0" fontId="52" fillId="0" borderId="18" xfId="0" applyFont="1" applyBorder="1" applyAlignment="1">
      <alignment horizontal="center" vertical="center"/>
    </xf>
    <xf numFmtId="0" fontId="52" fillId="0" borderId="19" xfId="0" applyFont="1" applyBorder="1" applyAlignment="1">
      <alignment horizontal="center" vertical="center"/>
    </xf>
    <xf numFmtId="0" fontId="52" fillId="0" borderId="25" xfId="0" applyFont="1" applyBorder="1" applyAlignment="1">
      <alignment horizontal="center" vertical="center"/>
    </xf>
    <xf numFmtId="0" fontId="52" fillId="0" borderId="0" xfId="0" applyFont="1" applyAlignment="1">
      <alignment horizontal="center" vertical="center"/>
    </xf>
    <xf numFmtId="0" fontId="52" fillId="0" borderId="24" xfId="0" applyFont="1" applyBorder="1" applyAlignment="1">
      <alignment horizontal="center" vertical="center"/>
    </xf>
    <xf numFmtId="0" fontId="30" fillId="6" borderId="50" xfId="0" applyFont="1" applyFill="1" applyBorder="1" applyAlignment="1">
      <alignment vertical="center" wrapText="1"/>
    </xf>
    <xf numFmtId="0" fontId="28" fillId="6" borderId="44" xfId="0" applyFont="1" applyFill="1" applyBorder="1" applyAlignment="1">
      <alignment vertical="center" wrapText="1"/>
    </xf>
    <xf numFmtId="0" fontId="28" fillId="6" borderId="51" xfId="0" applyFont="1" applyFill="1" applyBorder="1" applyAlignment="1">
      <alignment vertical="center" wrapText="1"/>
    </xf>
    <xf numFmtId="0" fontId="30" fillId="0" borderId="26" xfId="0" applyFont="1" applyBorder="1" applyAlignment="1">
      <alignment horizontal="center" vertical="center" wrapText="1"/>
    </xf>
    <xf numFmtId="0" fontId="30" fillId="0" borderId="27" xfId="0" applyFont="1" applyBorder="1" applyAlignment="1">
      <alignment horizontal="center" vertical="center" wrapText="1"/>
    </xf>
    <xf numFmtId="0" fontId="30" fillId="0" borderId="28" xfId="0" applyFont="1" applyBorder="1" applyAlignment="1">
      <alignment horizontal="center" vertical="center" wrapText="1"/>
    </xf>
    <xf numFmtId="0" fontId="28" fillId="10" borderId="62" xfId="0" applyFont="1" applyFill="1" applyBorder="1" applyAlignment="1">
      <alignment horizontal="center" vertical="center"/>
    </xf>
    <xf numFmtId="0" fontId="52" fillId="0" borderId="26" xfId="0" applyFont="1" applyBorder="1" applyAlignment="1">
      <alignment horizontal="center" vertical="center"/>
    </xf>
    <xf numFmtId="0" fontId="52" fillId="0" borderId="27" xfId="0" applyFont="1" applyBorder="1" applyAlignment="1">
      <alignment horizontal="center" vertical="center"/>
    </xf>
    <xf numFmtId="0" fontId="52" fillId="0" borderId="28" xfId="0" applyFont="1" applyBorder="1" applyAlignment="1">
      <alignment horizontal="center" vertical="center"/>
    </xf>
    <xf numFmtId="0" fontId="28" fillId="0" borderId="66" xfId="12" applyFont="1" applyBorder="1" applyAlignment="1">
      <alignment horizontal="center" vertical="center"/>
    </xf>
    <xf numFmtId="0" fontId="28" fillId="0" borderId="62" xfId="12" applyFont="1" applyBorder="1" applyAlignment="1">
      <alignment horizontal="center" vertical="center"/>
    </xf>
    <xf numFmtId="49" fontId="29" fillId="0" borderId="62" xfId="12" applyNumberFormat="1" applyFont="1" applyBorder="1" applyAlignment="1">
      <alignment horizontal="center" vertical="center" shrinkToFit="1"/>
    </xf>
    <xf numFmtId="49" fontId="29" fillId="0" borderId="67" xfId="12" applyNumberFormat="1" applyFont="1" applyBorder="1" applyAlignment="1">
      <alignment horizontal="center" vertical="center" shrinkToFit="1"/>
    </xf>
    <xf numFmtId="0" fontId="30" fillId="0" borderId="66" xfId="12" applyFont="1" applyBorder="1" applyAlignment="1">
      <alignment horizontal="center"/>
    </xf>
    <xf numFmtId="0" fontId="30" fillId="0" borderId="62" xfId="12" applyFont="1" applyBorder="1" applyAlignment="1">
      <alignment horizontal="center"/>
    </xf>
    <xf numFmtId="0" fontId="30" fillId="0" borderId="63" xfId="12" applyFont="1" applyBorder="1" applyAlignment="1">
      <alignment horizontal="center" wrapText="1"/>
    </xf>
    <xf numFmtId="0" fontId="30" fillId="0" borderId="64" xfId="0" applyFont="1" applyBorder="1" applyAlignment="1">
      <alignment horizontal="center" wrapText="1"/>
    </xf>
    <xf numFmtId="0" fontId="30" fillId="0" borderId="66" xfId="0" applyFont="1" applyBorder="1" applyAlignment="1">
      <alignment horizontal="center" wrapText="1"/>
    </xf>
    <xf numFmtId="0" fontId="30" fillId="0" borderId="62" xfId="0" applyFont="1" applyBorder="1" applyAlignment="1">
      <alignment horizontal="center" wrapText="1"/>
    </xf>
    <xf numFmtId="0" fontId="49" fillId="0" borderId="64" xfId="12" applyFont="1" applyBorder="1" applyAlignment="1">
      <alignment horizontal="center" vertical="center" wrapText="1"/>
    </xf>
    <xf numFmtId="0" fontId="30" fillId="0" borderId="64" xfId="0" applyFont="1" applyBorder="1" applyAlignment="1">
      <alignment horizontal="center" vertical="center" wrapText="1"/>
    </xf>
    <xf numFmtId="0" fontId="50" fillId="0" borderId="64" xfId="12" applyFont="1" applyBorder="1" applyAlignment="1">
      <alignment horizontal="center" wrapText="1"/>
    </xf>
    <xf numFmtId="0" fontId="30" fillId="0" borderId="65" xfId="0" applyFont="1" applyBorder="1" applyAlignment="1">
      <alignment horizontal="center" wrapText="1"/>
    </xf>
    <xf numFmtId="0" fontId="30" fillId="0" borderId="67" xfId="0" applyFont="1" applyBorder="1" applyAlignment="1">
      <alignment horizontal="center" wrapText="1"/>
    </xf>
    <xf numFmtId="14" fontId="28" fillId="0" borderId="20" xfId="12" applyNumberFormat="1" applyFont="1" applyBorder="1" applyAlignment="1">
      <alignment horizontal="center" vertical="center" wrapText="1"/>
    </xf>
    <xf numFmtId="0" fontId="30" fillId="0" borderId="18" xfId="0" applyFont="1" applyBorder="1" applyAlignment="1">
      <alignment horizontal="center" vertical="center" wrapText="1"/>
    </xf>
    <xf numFmtId="0" fontId="30" fillId="0" borderId="19" xfId="0" applyFont="1" applyBorder="1" applyAlignment="1">
      <alignment horizontal="center" vertical="center" wrapText="1"/>
    </xf>
    <xf numFmtId="0" fontId="28" fillId="0" borderId="62" xfId="12" applyFont="1" applyBorder="1" applyAlignment="1">
      <alignment horizontal="center" vertical="center" wrapText="1"/>
    </xf>
    <xf numFmtId="0" fontId="30" fillId="0" borderId="62" xfId="0" applyFont="1" applyBorder="1" applyAlignment="1">
      <alignment wrapText="1"/>
    </xf>
    <xf numFmtId="14" fontId="31" fillId="0" borderId="62" xfId="12" applyNumberFormat="1" applyFont="1" applyBorder="1" applyAlignment="1">
      <alignment horizontal="center" vertical="center" wrapText="1"/>
    </xf>
    <xf numFmtId="0" fontId="10" fillId="0" borderId="62" xfId="0" applyFont="1" applyBorder="1" applyAlignment="1">
      <alignment horizontal="center" vertical="center" wrapText="1"/>
    </xf>
    <xf numFmtId="0" fontId="30" fillId="0" borderId="62" xfId="0" applyFont="1" applyBorder="1" applyAlignment="1">
      <alignment horizontal="center" vertical="center" wrapText="1"/>
    </xf>
    <xf numFmtId="0" fontId="51" fillId="0" borderId="62" xfId="12" applyFont="1" applyBorder="1" applyAlignment="1">
      <alignment horizontal="center" vertical="center" wrapText="1"/>
    </xf>
    <xf numFmtId="0" fontId="49" fillId="0" borderId="62" xfId="12" applyFont="1" applyBorder="1" applyAlignment="1">
      <alignment horizontal="center" vertical="center" wrapText="1"/>
    </xf>
    <xf numFmtId="0" fontId="7" fillId="0" borderId="75" xfId="0" applyFont="1" applyBorder="1" applyAlignment="1">
      <alignment horizontal="center" vertical="center" wrapText="1"/>
    </xf>
    <xf numFmtId="0" fontId="7" fillId="0" borderId="76" xfId="0" applyFont="1" applyBorder="1" applyAlignment="1">
      <alignment horizontal="center" vertical="center" wrapText="1"/>
    </xf>
    <xf numFmtId="0" fontId="7" fillId="0" borderId="77" xfId="0" applyFont="1" applyBorder="1" applyAlignment="1">
      <alignment horizontal="center" vertical="center" wrapText="1"/>
    </xf>
    <xf numFmtId="0" fontId="7" fillId="0" borderId="78" xfId="0" applyFont="1" applyBorder="1" applyAlignment="1">
      <alignment horizontal="left" vertical="center" wrapText="1"/>
    </xf>
    <xf numFmtId="0" fontId="7" fillId="0" borderId="79" xfId="0" applyFont="1" applyBorder="1" applyAlignment="1">
      <alignment horizontal="left" vertical="center" wrapText="1"/>
    </xf>
    <xf numFmtId="0" fontId="7" fillId="0" borderId="80" xfId="0" applyFont="1" applyBorder="1" applyAlignment="1">
      <alignment horizontal="left" vertical="center" wrapText="1"/>
    </xf>
    <xf numFmtId="0" fontId="7" fillId="0" borderId="78" xfId="0" applyFont="1" applyBorder="1" applyAlignment="1">
      <alignment horizontal="center" vertical="center" wrapText="1"/>
    </xf>
    <xf numFmtId="0" fontId="7" fillId="0" borderId="80" xfId="0" applyFont="1" applyBorder="1" applyAlignment="1">
      <alignment horizontal="center" vertical="center" wrapText="1"/>
    </xf>
    <xf numFmtId="14" fontId="7" fillId="0" borderId="78" xfId="0" applyNumberFormat="1" applyFont="1" applyBorder="1" applyAlignment="1">
      <alignment horizontal="center" vertical="center" wrapText="1"/>
    </xf>
    <xf numFmtId="14" fontId="7" fillId="0" borderId="80" xfId="0" applyNumberFormat="1" applyFont="1" applyBorder="1" applyAlignment="1">
      <alignment horizontal="center" vertical="center" wrapText="1"/>
    </xf>
    <xf numFmtId="0" fontId="7" fillId="0" borderId="79" xfId="0" applyFont="1" applyBorder="1" applyAlignment="1">
      <alignment horizontal="center" vertical="center" wrapText="1"/>
    </xf>
  </cellXfs>
  <cellStyles count="15">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5" xfId="12" xr:uid="{00000000-0005-0000-0000-000008000000}"/>
    <cellStyle name="Normal 2" xfId="3" xr:uid="{00000000-0005-0000-0000-000009000000}"/>
    <cellStyle name="Normal 2 2 2" xfId="2" xr:uid="{00000000-0005-0000-0000-00000A000000}"/>
    <cellStyle name="Normal 3" xfId="6" xr:uid="{00000000-0005-0000-0000-00000B000000}"/>
    <cellStyle name="Normal 3 7" xfId="13" xr:uid="{00000000-0005-0000-0000-00000C000000}"/>
    <cellStyle name="Normal 3 9" xfId="7" xr:uid="{00000000-0005-0000-0000-00000D000000}"/>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(Formato!$F$264:$G$264,Formato!$H$264:$I$264)</c:f>
              <c:strCache>
                <c:ptCount val="3"/>
                <c:pt idx="0">
                  <c:v>Programado</c:v>
                </c:pt>
                <c:pt idx="2">
                  <c:v>Ejecutado</c:v>
                </c:pt>
              </c:strCache>
            </c:strRef>
          </c:cat>
          <c:val>
            <c:numRef>
              <c:f>(Formato!$F$265:$G$265,Formato!$H$265:$I$265)</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296985696"/>
        <c:axId val="-1296991680"/>
      </c:barChart>
      <c:catAx>
        <c:axId val="-12969856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96991680"/>
        <c:crosses val="autoZero"/>
        <c:auto val="0"/>
        <c:lblAlgn val="ctr"/>
        <c:lblOffset val="100"/>
        <c:tickMarkSkip val="1"/>
        <c:noMultiLvlLbl val="0"/>
      </c:catAx>
      <c:valAx>
        <c:axId val="-12969916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969856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(Formato!$E$162:$F$162,Formato!$G$162:$H$162)</c:f>
              <c:strCache>
                <c:ptCount val="3"/>
                <c:pt idx="0">
                  <c:v>Programado</c:v>
                </c:pt>
                <c:pt idx="2">
                  <c:v>Ejecutado</c:v>
                </c:pt>
              </c:strCache>
            </c:strRef>
          </c:cat>
          <c:val>
            <c:numRef>
              <c:f>(Formato!$E$163:$F$163,Formato!$G$163:$H$163)</c:f>
              <c:numCache>
                <c:formatCode>0.00%</c:formatCode>
                <c:ptCount val="4"/>
                <c:pt idx="0">
                  <c:v>0.41689999999999999</c:v>
                </c:pt>
                <c:pt idx="2">
                  <c:v>0.53469999999999995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296981888"/>
        <c:axId val="-1296979168"/>
      </c:barChart>
      <c:catAx>
        <c:axId val="-12969818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96979168"/>
        <c:crosses val="autoZero"/>
        <c:auto val="0"/>
        <c:lblAlgn val="ctr"/>
        <c:lblOffset val="100"/>
        <c:tickMarkSkip val="1"/>
        <c:noMultiLvlLbl val="0"/>
      </c:catAx>
      <c:valAx>
        <c:axId val="-12969791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969818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(Formato!$F$221:$G$221,Formato!$H$221:$I$221)</c:f>
              <c:strCache>
                <c:ptCount val="3"/>
                <c:pt idx="0">
                  <c:v>Programado</c:v>
                </c:pt>
                <c:pt idx="2">
                  <c:v>Ejecutado</c:v>
                </c:pt>
              </c:strCache>
            </c:strRef>
          </c:cat>
          <c:val>
            <c:numRef>
              <c:f>(Formato!$F$222:$G$222,Formato!$H$222:$I$222)</c:f>
              <c:numCache>
                <c:formatCode>0.00%</c:formatCode>
                <c:ptCount val="4"/>
                <c:pt idx="0">
                  <c:v>0.35830000000000001</c:v>
                </c:pt>
                <c:pt idx="2">
                  <c:v>0.45169999999999999</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296990048"/>
        <c:axId val="-1296987872"/>
      </c:barChart>
      <c:catAx>
        <c:axId val="-12969900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96987872"/>
        <c:crosses val="autoZero"/>
        <c:auto val="0"/>
        <c:lblAlgn val="ctr"/>
        <c:lblOffset val="100"/>
        <c:tickMarkSkip val="1"/>
        <c:noMultiLvlLbl val="0"/>
      </c:catAx>
      <c:valAx>
        <c:axId val="-12969878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969900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(Formato!$E$279:$F$279,Formato!$G$279:$H$279)</c:f>
              <c:strCache>
                <c:ptCount val="3"/>
                <c:pt idx="0">
                  <c:v>Programado</c:v>
                </c:pt>
                <c:pt idx="2">
                  <c:v>Ejecutado</c:v>
                </c:pt>
              </c:strCache>
            </c:strRef>
          </c:cat>
          <c:val>
            <c:numRef>
              <c:f>(Formato!$E$280:$F$280,Formato!$G$280:$H$280)</c:f>
              <c:numCache>
                <c:formatCode>0.00%</c:formatCode>
                <c:ptCount val="4"/>
                <c:pt idx="0">
                  <c:v>0.54679999999999995</c:v>
                </c:pt>
                <c:pt idx="2">
                  <c:v>0.58079999999999998</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296982976"/>
        <c:axId val="-1296978624"/>
      </c:barChart>
      <c:catAx>
        <c:axId val="-129698297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96978624"/>
        <c:crosses val="autoZero"/>
        <c:auto val="0"/>
        <c:lblAlgn val="ctr"/>
        <c:lblOffset val="100"/>
        <c:tickMarkSkip val="1"/>
        <c:noMultiLvlLbl val="0"/>
      </c:catAx>
      <c:valAx>
        <c:axId val="-12969786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969829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(Formato!$F$299:$G$299,Formato!$H$299:$I$299)</c:f>
              <c:strCache>
                <c:ptCount val="3"/>
                <c:pt idx="0">
                  <c:v>Programado</c:v>
                </c:pt>
                <c:pt idx="2">
                  <c:v>Ejecutado</c:v>
                </c:pt>
              </c:strCache>
            </c:strRef>
          </c:cat>
          <c:val>
            <c:numRef>
              <c:f>(Formato!$F$300:$G$300,Formato!$H$312:$I$312)</c:f>
              <c:numCache>
                <c:formatCode>General</c:formatCode>
                <c:ptCount val="4"/>
                <c:pt idx="0">
                  <c:v>0</c:v>
                </c:pt>
                <c:pt idx="2" formatCode="0.00%">
                  <c:v>0.79549999999999998</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296991136"/>
        <c:axId val="-1296986784"/>
      </c:barChart>
      <c:catAx>
        <c:axId val="-12969911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96986784"/>
        <c:crosses val="autoZero"/>
        <c:auto val="0"/>
        <c:lblAlgn val="ctr"/>
        <c:lblOffset val="100"/>
        <c:tickMarkSkip val="1"/>
        <c:noMultiLvlLbl val="0"/>
      </c:catAx>
      <c:valAx>
        <c:axId val="-129698678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969911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Formato!$B$150:$D$155</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Formato!$H$150:$H$155</c:f>
              <c:numCache>
                <c:formatCode>0.00%</c:formatCode>
                <c:ptCount val="6"/>
                <c:pt idx="0">
                  <c:v>0.53469999999999995</c:v>
                </c:pt>
                <c:pt idx="1">
                  <c:v>0.45169999999999999</c:v>
                </c:pt>
                <c:pt idx="2" formatCode="0.0%">
                  <c:v>1</c:v>
                </c:pt>
                <c:pt idx="3">
                  <c:v>0.58079999999999998</c:v>
                </c:pt>
                <c:pt idx="4">
                  <c:v>0</c:v>
                </c:pt>
                <c:pt idx="5">
                  <c:v>0.79549999999999998</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296992768"/>
        <c:axId val="-1296989504"/>
      </c:barChart>
      <c:catAx>
        <c:axId val="-129699276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296989504"/>
        <c:crosses val="autoZero"/>
        <c:auto val="1"/>
        <c:lblAlgn val="ctr"/>
        <c:lblOffset val="100"/>
        <c:noMultiLvlLbl val="0"/>
      </c:catAx>
      <c:valAx>
        <c:axId val="-129698950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29699276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8.jpg"/><Relationship Id="rId2" Type="http://schemas.openxmlformats.org/officeDocument/2006/relationships/image" Target="../media/image6.png"/><Relationship Id="rId1" Type="http://schemas.openxmlformats.org/officeDocument/2006/relationships/image" Target="../media/image7.jpeg"/><Relationship Id="rId4" Type="http://schemas.openxmlformats.org/officeDocument/2006/relationships/image" Target="../media/image9.jpg"/></Relationships>
</file>

<file path=xl/drawings/_rels/drawing4.xml.rels><?xml version="1.0" encoding="UTF-8" standalone="yes"?>
<Relationships xmlns="http://schemas.openxmlformats.org/package/2006/relationships"><Relationship Id="rId3" Type="http://schemas.openxmlformats.org/officeDocument/2006/relationships/image" Target="../media/image10.jpg"/><Relationship Id="rId2" Type="http://schemas.openxmlformats.org/officeDocument/2006/relationships/image" Target="../media/image6.png"/><Relationship Id="rId1" Type="http://schemas.openxmlformats.org/officeDocument/2006/relationships/image" Target="../media/image7.jpeg"/><Relationship Id="rId5" Type="http://schemas.openxmlformats.org/officeDocument/2006/relationships/image" Target="../media/image12.JPG"/><Relationship Id="rId4" Type="http://schemas.openxmlformats.org/officeDocument/2006/relationships/image" Target="../media/image11.jpg"/></Relationships>
</file>

<file path=xl/drawings/_rels/drawing5.xml.rels><?xml version="1.0" encoding="UTF-8" standalone="yes"?>
<Relationships xmlns="http://schemas.openxmlformats.org/package/2006/relationships"><Relationship Id="rId8" Type="http://schemas.openxmlformats.org/officeDocument/2006/relationships/image" Target="../media/image18.jpeg"/><Relationship Id="rId13" Type="http://schemas.openxmlformats.org/officeDocument/2006/relationships/image" Target="../media/image23.jpeg"/><Relationship Id="rId18" Type="http://schemas.openxmlformats.org/officeDocument/2006/relationships/image" Target="../media/image28.jpeg"/><Relationship Id="rId3" Type="http://schemas.openxmlformats.org/officeDocument/2006/relationships/image" Target="../media/image13.jpeg"/><Relationship Id="rId7" Type="http://schemas.openxmlformats.org/officeDocument/2006/relationships/image" Target="../media/image17.jpeg"/><Relationship Id="rId12" Type="http://schemas.openxmlformats.org/officeDocument/2006/relationships/image" Target="../media/image22.jpeg"/><Relationship Id="rId17" Type="http://schemas.openxmlformats.org/officeDocument/2006/relationships/image" Target="../media/image27.jpeg"/><Relationship Id="rId2" Type="http://schemas.openxmlformats.org/officeDocument/2006/relationships/image" Target="../media/image6.png"/><Relationship Id="rId16" Type="http://schemas.openxmlformats.org/officeDocument/2006/relationships/image" Target="../media/image26.jpeg"/><Relationship Id="rId1" Type="http://schemas.openxmlformats.org/officeDocument/2006/relationships/image" Target="../media/image7.jpeg"/><Relationship Id="rId6" Type="http://schemas.openxmlformats.org/officeDocument/2006/relationships/image" Target="../media/image16.jpeg"/><Relationship Id="rId11" Type="http://schemas.openxmlformats.org/officeDocument/2006/relationships/image" Target="../media/image21.jpeg"/><Relationship Id="rId5" Type="http://schemas.openxmlformats.org/officeDocument/2006/relationships/image" Target="../media/image15.jpeg"/><Relationship Id="rId15" Type="http://schemas.openxmlformats.org/officeDocument/2006/relationships/image" Target="../media/image25.jpeg"/><Relationship Id="rId10" Type="http://schemas.openxmlformats.org/officeDocument/2006/relationships/image" Target="../media/image20.jpeg"/><Relationship Id="rId4" Type="http://schemas.openxmlformats.org/officeDocument/2006/relationships/image" Target="../media/image14.jpeg"/><Relationship Id="rId9" Type="http://schemas.openxmlformats.org/officeDocument/2006/relationships/image" Target="../media/image19.jpeg"/><Relationship Id="rId14" Type="http://schemas.openxmlformats.org/officeDocument/2006/relationships/image" Target="../media/image2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4.JPG"/><Relationship Id="rId13" Type="http://schemas.openxmlformats.org/officeDocument/2006/relationships/image" Target="../media/image39.jpg"/><Relationship Id="rId3" Type="http://schemas.openxmlformats.org/officeDocument/2006/relationships/image" Target="../media/image29.JPG"/><Relationship Id="rId7" Type="http://schemas.openxmlformats.org/officeDocument/2006/relationships/image" Target="../media/image33.JPG"/><Relationship Id="rId12" Type="http://schemas.openxmlformats.org/officeDocument/2006/relationships/image" Target="../media/image38.jp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32.JPG"/><Relationship Id="rId11" Type="http://schemas.openxmlformats.org/officeDocument/2006/relationships/image" Target="../media/image37.jpg"/><Relationship Id="rId5" Type="http://schemas.openxmlformats.org/officeDocument/2006/relationships/image" Target="../media/image31.JPG"/><Relationship Id="rId10" Type="http://schemas.openxmlformats.org/officeDocument/2006/relationships/image" Target="../media/image36.jpg"/><Relationship Id="rId4" Type="http://schemas.openxmlformats.org/officeDocument/2006/relationships/image" Target="../media/image30.JPG"/><Relationship Id="rId9" Type="http://schemas.openxmlformats.org/officeDocument/2006/relationships/image" Target="../media/image35.jpg"/></Relationships>
</file>

<file path=xl/drawings/_rels/drawing7.xml.rels><?xml version="1.0" encoding="UTF-8" standalone="yes"?>
<Relationships xmlns="http://schemas.openxmlformats.org/package/2006/relationships"><Relationship Id="rId13" Type="http://schemas.openxmlformats.org/officeDocument/2006/relationships/image" Target="../media/image50.jpeg"/><Relationship Id="rId18" Type="http://schemas.openxmlformats.org/officeDocument/2006/relationships/image" Target="../media/image55.jpeg"/><Relationship Id="rId26" Type="http://schemas.openxmlformats.org/officeDocument/2006/relationships/image" Target="../media/image63.jpeg"/><Relationship Id="rId39" Type="http://schemas.openxmlformats.org/officeDocument/2006/relationships/image" Target="../media/image76.jpeg"/><Relationship Id="rId21" Type="http://schemas.openxmlformats.org/officeDocument/2006/relationships/image" Target="../media/image58.jpeg"/><Relationship Id="rId34" Type="http://schemas.openxmlformats.org/officeDocument/2006/relationships/image" Target="../media/image71.png"/><Relationship Id="rId42" Type="http://schemas.openxmlformats.org/officeDocument/2006/relationships/image" Target="../media/image79.jpeg"/><Relationship Id="rId47" Type="http://schemas.openxmlformats.org/officeDocument/2006/relationships/image" Target="../media/image84.jpeg"/><Relationship Id="rId50" Type="http://schemas.openxmlformats.org/officeDocument/2006/relationships/image" Target="../media/image87.jpeg"/><Relationship Id="rId55" Type="http://schemas.openxmlformats.org/officeDocument/2006/relationships/image" Target="../media/image92.jpeg"/><Relationship Id="rId63" Type="http://schemas.openxmlformats.org/officeDocument/2006/relationships/image" Target="../media/image100.jpeg"/><Relationship Id="rId68" Type="http://schemas.openxmlformats.org/officeDocument/2006/relationships/image" Target="../media/image105.jpeg"/><Relationship Id="rId76" Type="http://schemas.openxmlformats.org/officeDocument/2006/relationships/image" Target="../media/image113.jpeg"/><Relationship Id="rId84" Type="http://schemas.openxmlformats.org/officeDocument/2006/relationships/image" Target="../media/image121.jpeg"/><Relationship Id="rId7" Type="http://schemas.openxmlformats.org/officeDocument/2006/relationships/image" Target="../media/image44.jpeg"/><Relationship Id="rId71" Type="http://schemas.openxmlformats.org/officeDocument/2006/relationships/image" Target="../media/image108.jpeg"/><Relationship Id="rId2" Type="http://schemas.openxmlformats.org/officeDocument/2006/relationships/image" Target="../media/image6.png"/><Relationship Id="rId16" Type="http://schemas.openxmlformats.org/officeDocument/2006/relationships/image" Target="../media/image53.jpeg"/><Relationship Id="rId29" Type="http://schemas.openxmlformats.org/officeDocument/2006/relationships/image" Target="../media/image66.jpeg"/><Relationship Id="rId11" Type="http://schemas.openxmlformats.org/officeDocument/2006/relationships/image" Target="../media/image48.jpeg"/><Relationship Id="rId24" Type="http://schemas.openxmlformats.org/officeDocument/2006/relationships/image" Target="../media/image61.jpeg"/><Relationship Id="rId32" Type="http://schemas.openxmlformats.org/officeDocument/2006/relationships/image" Target="../media/image69.jpeg"/><Relationship Id="rId37" Type="http://schemas.openxmlformats.org/officeDocument/2006/relationships/image" Target="../media/image74.jpeg"/><Relationship Id="rId40" Type="http://schemas.openxmlformats.org/officeDocument/2006/relationships/image" Target="../media/image77.jpeg"/><Relationship Id="rId45" Type="http://schemas.openxmlformats.org/officeDocument/2006/relationships/image" Target="../media/image82.jpeg"/><Relationship Id="rId53" Type="http://schemas.openxmlformats.org/officeDocument/2006/relationships/image" Target="../media/image90.jpeg"/><Relationship Id="rId58" Type="http://schemas.openxmlformats.org/officeDocument/2006/relationships/image" Target="../media/image95.jpeg"/><Relationship Id="rId66" Type="http://schemas.openxmlformats.org/officeDocument/2006/relationships/image" Target="../media/image103.jpeg"/><Relationship Id="rId74" Type="http://schemas.openxmlformats.org/officeDocument/2006/relationships/image" Target="../media/image111.jpeg"/><Relationship Id="rId79" Type="http://schemas.openxmlformats.org/officeDocument/2006/relationships/image" Target="../media/image116.jpeg"/><Relationship Id="rId87" Type="http://schemas.openxmlformats.org/officeDocument/2006/relationships/image" Target="../media/image124.jpeg"/><Relationship Id="rId5" Type="http://schemas.openxmlformats.org/officeDocument/2006/relationships/image" Target="../media/image42.jpeg"/><Relationship Id="rId61" Type="http://schemas.openxmlformats.org/officeDocument/2006/relationships/image" Target="../media/image98.jpeg"/><Relationship Id="rId82" Type="http://schemas.openxmlformats.org/officeDocument/2006/relationships/image" Target="../media/image119.jpeg"/><Relationship Id="rId19" Type="http://schemas.openxmlformats.org/officeDocument/2006/relationships/image" Target="../media/image56.png"/><Relationship Id="rId4" Type="http://schemas.openxmlformats.org/officeDocument/2006/relationships/image" Target="../media/image41.jpeg"/><Relationship Id="rId9" Type="http://schemas.openxmlformats.org/officeDocument/2006/relationships/image" Target="../media/image46.jpeg"/><Relationship Id="rId14" Type="http://schemas.openxmlformats.org/officeDocument/2006/relationships/image" Target="../media/image51.jpeg"/><Relationship Id="rId22" Type="http://schemas.openxmlformats.org/officeDocument/2006/relationships/image" Target="../media/image59.jpeg"/><Relationship Id="rId27" Type="http://schemas.openxmlformats.org/officeDocument/2006/relationships/image" Target="../media/image64.jpeg"/><Relationship Id="rId30" Type="http://schemas.openxmlformats.org/officeDocument/2006/relationships/image" Target="../media/image67.jpeg"/><Relationship Id="rId35" Type="http://schemas.openxmlformats.org/officeDocument/2006/relationships/image" Target="../media/image72.jpeg"/><Relationship Id="rId43" Type="http://schemas.openxmlformats.org/officeDocument/2006/relationships/image" Target="../media/image80.jpeg"/><Relationship Id="rId48" Type="http://schemas.openxmlformats.org/officeDocument/2006/relationships/image" Target="../media/image85.jpeg"/><Relationship Id="rId56" Type="http://schemas.openxmlformats.org/officeDocument/2006/relationships/image" Target="../media/image93.jpeg"/><Relationship Id="rId64" Type="http://schemas.openxmlformats.org/officeDocument/2006/relationships/image" Target="../media/image101.jpeg"/><Relationship Id="rId69" Type="http://schemas.openxmlformats.org/officeDocument/2006/relationships/image" Target="../media/image106.jpeg"/><Relationship Id="rId77" Type="http://schemas.openxmlformats.org/officeDocument/2006/relationships/image" Target="../media/image114.jpeg"/><Relationship Id="rId8" Type="http://schemas.openxmlformats.org/officeDocument/2006/relationships/image" Target="../media/image45.jpeg"/><Relationship Id="rId51" Type="http://schemas.openxmlformats.org/officeDocument/2006/relationships/image" Target="../media/image88.jpeg"/><Relationship Id="rId72" Type="http://schemas.openxmlformats.org/officeDocument/2006/relationships/image" Target="../media/image109.jpeg"/><Relationship Id="rId80" Type="http://schemas.openxmlformats.org/officeDocument/2006/relationships/image" Target="../media/image117.jpeg"/><Relationship Id="rId85" Type="http://schemas.openxmlformats.org/officeDocument/2006/relationships/image" Target="../media/image122.jpeg"/><Relationship Id="rId3" Type="http://schemas.openxmlformats.org/officeDocument/2006/relationships/image" Target="../media/image40.jpeg"/><Relationship Id="rId12" Type="http://schemas.openxmlformats.org/officeDocument/2006/relationships/image" Target="../media/image49.jpeg"/><Relationship Id="rId17" Type="http://schemas.openxmlformats.org/officeDocument/2006/relationships/image" Target="../media/image54.jpeg"/><Relationship Id="rId25" Type="http://schemas.openxmlformats.org/officeDocument/2006/relationships/image" Target="../media/image62.jpeg"/><Relationship Id="rId33" Type="http://schemas.openxmlformats.org/officeDocument/2006/relationships/image" Target="../media/image70.jpeg"/><Relationship Id="rId38" Type="http://schemas.openxmlformats.org/officeDocument/2006/relationships/image" Target="../media/image75.jpeg"/><Relationship Id="rId46" Type="http://schemas.openxmlformats.org/officeDocument/2006/relationships/image" Target="../media/image83.jpeg"/><Relationship Id="rId59" Type="http://schemas.openxmlformats.org/officeDocument/2006/relationships/image" Target="../media/image96.emf"/><Relationship Id="rId67" Type="http://schemas.openxmlformats.org/officeDocument/2006/relationships/image" Target="../media/image104.jpeg"/><Relationship Id="rId20" Type="http://schemas.openxmlformats.org/officeDocument/2006/relationships/image" Target="../media/image57.jpeg"/><Relationship Id="rId41" Type="http://schemas.openxmlformats.org/officeDocument/2006/relationships/image" Target="../media/image78.jpeg"/><Relationship Id="rId54" Type="http://schemas.openxmlformats.org/officeDocument/2006/relationships/image" Target="../media/image91.jpeg"/><Relationship Id="rId62" Type="http://schemas.openxmlformats.org/officeDocument/2006/relationships/image" Target="../media/image99.jpeg"/><Relationship Id="rId70" Type="http://schemas.openxmlformats.org/officeDocument/2006/relationships/image" Target="../media/image107.jpeg"/><Relationship Id="rId75" Type="http://schemas.openxmlformats.org/officeDocument/2006/relationships/image" Target="../media/image112.jpeg"/><Relationship Id="rId83" Type="http://schemas.openxmlformats.org/officeDocument/2006/relationships/image" Target="../media/image120.jpeg"/><Relationship Id="rId1" Type="http://schemas.openxmlformats.org/officeDocument/2006/relationships/image" Target="../media/image7.jpeg"/><Relationship Id="rId6" Type="http://schemas.openxmlformats.org/officeDocument/2006/relationships/image" Target="../media/image43.jpeg"/><Relationship Id="rId15" Type="http://schemas.openxmlformats.org/officeDocument/2006/relationships/image" Target="../media/image52.jpeg"/><Relationship Id="rId23" Type="http://schemas.openxmlformats.org/officeDocument/2006/relationships/image" Target="../media/image60.jpeg"/><Relationship Id="rId28" Type="http://schemas.openxmlformats.org/officeDocument/2006/relationships/image" Target="../media/image65.jpeg"/><Relationship Id="rId36" Type="http://schemas.openxmlformats.org/officeDocument/2006/relationships/image" Target="../media/image73.jpeg"/><Relationship Id="rId49" Type="http://schemas.openxmlformats.org/officeDocument/2006/relationships/image" Target="../media/image86.jpeg"/><Relationship Id="rId57" Type="http://schemas.openxmlformats.org/officeDocument/2006/relationships/image" Target="../media/image94.jpeg"/><Relationship Id="rId10" Type="http://schemas.openxmlformats.org/officeDocument/2006/relationships/image" Target="../media/image47.jpeg"/><Relationship Id="rId31" Type="http://schemas.openxmlformats.org/officeDocument/2006/relationships/image" Target="../media/image68.jpeg"/><Relationship Id="rId44" Type="http://schemas.openxmlformats.org/officeDocument/2006/relationships/image" Target="../media/image81.jpeg"/><Relationship Id="rId52" Type="http://schemas.openxmlformats.org/officeDocument/2006/relationships/image" Target="../media/image89.jpeg"/><Relationship Id="rId60" Type="http://schemas.openxmlformats.org/officeDocument/2006/relationships/image" Target="../media/image97.jpeg"/><Relationship Id="rId65" Type="http://schemas.openxmlformats.org/officeDocument/2006/relationships/image" Target="../media/image102.jpeg"/><Relationship Id="rId73" Type="http://schemas.openxmlformats.org/officeDocument/2006/relationships/image" Target="../media/image110.jpeg"/><Relationship Id="rId78" Type="http://schemas.openxmlformats.org/officeDocument/2006/relationships/image" Target="../media/image115.jpeg"/><Relationship Id="rId81" Type="http://schemas.openxmlformats.org/officeDocument/2006/relationships/image" Target="../media/image118.jpeg"/><Relationship Id="rId86" Type="http://schemas.openxmlformats.org/officeDocument/2006/relationships/image" Target="../media/image123.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31.jpeg"/><Relationship Id="rId13" Type="http://schemas.openxmlformats.org/officeDocument/2006/relationships/image" Target="../media/image136.jpeg"/><Relationship Id="rId18" Type="http://schemas.openxmlformats.org/officeDocument/2006/relationships/image" Target="../media/image141.jpeg"/><Relationship Id="rId3" Type="http://schemas.openxmlformats.org/officeDocument/2006/relationships/image" Target="../media/image126.jpeg"/><Relationship Id="rId21" Type="http://schemas.openxmlformats.org/officeDocument/2006/relationships/image" Target="../media/image144.jpeg"/><Relationship Id="rId7" Type="http://schemas.openxmlformats.org/officeDocument/2006/relationships/image" Target="../media/image130.jpeg"/><Relationship Id="rId12" Type="http://schemas.openxmlformats.org/officeDocument/2006/relationships/image" Target="../media/image135.jpeg"/><Relationship Id="rId17" Type="http://schemas.openxmlformats.org/officeDocument/2006/relationships/image" Target="../media/image140.jpeg"/><Relationship Id="rId2" Type="http://schemas.openxmlformats.org/officeDocument/2006/relationships/image" Target="../media/image125.png"/><Relationship Id="rId16" Type="http://schemas.openxmlformats.org/officeDocument/2006/relationships/image" Target="../media/image139.jpeg"/><Relationship Id="rId20" Type="http://schemas.openxmlformats.org/officeDocument/2006/relationships/image" Target="../media/image143.jpeg"/><Relationship Id="rId1" Type="http://schemas.openxmlformats.org/officeDocument/2006/relationships/image" Target="../media/image7.jpeg"/><Relationship Id="rId6" Type="http://schemas.openxmlformats.org/officeDocument/2006/relationships/image" Target="../media/image129.jpeg"/><Relationship Id="rId11" Type="http://schemas.openxmlformats.org/officeDocument/2006/relationships/image" Target="../media/image134.jpeg"/><Relationship Id="rId5" Type="http://schemas.openxmlformats.org/officeDocument/2006/relationships/image" Target="../media/image128.jpeg"/><Relationship Id="rId15" Type="http://schemas.openxmlformats.org/officeDocument/2006/relationships/image" Target="../media/image138.jpeg"/><Relationship Id="rId10" Type="http://schemas.openxmlformats.org/officeDocument/2006/relationships/image" Target="../media/image133.jpeg"/><Relationship Id="rId19" Type="http://schemas.openxmlformats.org/officeDocument/2006/relationships/image" Target="../media/image142.jpeg"/><Relationship Id="rId4" Type="http://schemas.openxmlformats.org/officeDocument/2006/relationships/image" Target="../media/image127.jpeg"/><Relationship Id="rId9" Type="http://schemas.openxmlformats.org/officeDocument/2006/relationships/image" Target="../media/image132.jpeg"/><Relationship Id="rId14" Type="http://schemas.openxmlformats.org/officeDocument/2006/relationships/image" Target="../media/image137.jpeg"/><Relationship Id="rId22" Type="http://schemas.openxmlformats.org/officeDocument/2006/relationships/image" Target="../media/image145.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51.jpeg"/><Relationship Id="rId13" Type="http://schemas.openxmlformats.org/officeDocument/2006/relationships/image" Target="../media/image156.jpeg"/><Relationship Id="rId3" Type="http://schemas.openxmlformats.org/officeDocument/2006/relationships/image" Target="../media/image146.jpeg"/><Relationship Id="rId7" Type="http://schemas.openxmlformats.org/officeDocument/2006/relationships/image" Target="../media/image150.jpeg"/><Relationship Id="rId12" Type="http://schemas.openxmlformats.org/officeDocument/2006/relationships/image" Target="../media/image155.jpeg"/><Relationship Id="rId2" Type="http://schemas.openxmlformats.org/officeDocument/2006/relationships/image" Target="../media/image6.png"/><Relationship Id="rId16" Type="http://schemas.openxmlformats.org/officeDocument/2006/relationships/image" Target="../media/image159.jpeg"/><Relationship Id="rId1" Type="http://schemas.openxmlformats.org/officeDocument/2006/relationships/image" Target="../media/image7.jpeg"/><Relationship Id="rId6" Type="http://schemas.openxmlformats.org/officeDocument/2006/relationships/image" Target="../media/image149.jpeg"/><Relationship Id="rId11" Type="http://schemas.openxmlformats.org/officeDocument/2006/relationships/image" Target="../media/image154.jpeg"/><Relationship Id="rId5" Type="http://schemas.openxmlformats.org/officeDocument/2006/relationships/image" Target="../media/image148.jpeg"/><Relationship Id="rId15" Type="http://schemas.openxmlformats.org/officeDocument/2006/relationships/image" Target="../media/image158.jpeg"/><Relationship Id="rId10" Type="http://schemas.openxmlformats.org/officeDocument/2006/relationships/image" Target="../media/image153.jpeg"/><Relationship Id="rId4" Type="http://schemas.openxmlformats.org/officeDocument/2006/relationships/image" Target="../media/image147.jpeg"/><Relationship Id="rId9" Type="http://schemas.openxmlformats.org/officeDocument/2006/relationships/image" Target="../media/image152.jpeg"/><Relationship Id="rId14" Type="http://schemas.openxmlformats.org/officeDocument/2006/relationships/image" Target="../media/image157.jpeg"/></Relationships>
</file>

<file path=xl/drawings/drawing1.xml><?xml version="1.0" encoding="utf-8"?>
<xdr:wsDr xmlns:xdr="http://schemas.openxmlformats.org/drawingml/2006/spreadsheetDrawing" xmlns:a="http://schemas.openxmlformats.org/drawingml/2006/main">
  <xdr:twoCellAnchor>
    <xdr:from>
      <xdr:col>12</xdr:col>
      <xdr:colOff>11905</xdr:colOff>
      <xdr:row>262</xdr:row>
      <xdr:rowOff>0</xdr:rowOff>
    </xdr:from>
    <xdr:to>
      <xdr:col>19</xdr:col>
      <xdr:colOff>1142999</xdr:colOff>
      <xdr:row>270</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160</xdr:row>
      <xdr:rowOff>44223</xdr:rowOff>
    </xdr:from>
    <xdr:to>
      <xdr:col>19</xdr:col>
      <xdr:colOff>1143000</xdr:colOff>
      <xdr:row>167</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220</xdr:row>
      <xdr:rowOff>83127</xdr:rowOff>
    </xdr:from>
    <xdr:to>
      <xdr:col>19</xdr:col>
      <xdr:colOff>1166812</xdr:colOff>
      <xdr:row>226</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277</xdr:row>
      <xdr:rowOff>23813</xdr:rowOff>
    </xdr:from>
    <xdr:to>
      <xdr:col>19</xdr:col>
      <xdr:colOff>1095376</xdr:colOff>
      <xdr:row>284</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298</xdr:row>
      <xdr:rowOff>0</xdr:rowOff>
    </xdr:from>
    <xdr:to>
      <xdr:col>19</xdr:col>
      <xdr:colOff>1131094</xdr:colOff>
      <xdr:row>305</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145</xdr:row>
      <xdr:rowOff>269875</xdr:rowOff>
    </xdr:from>
    <xdr:to>
      <xdr:col>19</xdr:col>
      <xdr:colOff>1188736</xdr:colOff>
      <xdr:row>157</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623455</xdr:colOff>
      <xdr:row>388</xdr:row>
      <xdr:rowOff>180109</xdr:rowOff>
    </xdr:from>
    <xdr:to>
      <xdr:col>17</xdr:col>
      <xdr:colOff>54725</xdr:colOff>
      <xdr:row>389</xdr:row>
      <xdr:rowOff>2196638</xdr:rowOff>
    </xdr:to>
    <xdr:pic>
      <xdr:nvPicPr>
        <xdr:cNvPr id="11" name="Imagen 10">
          <a:extLst>
            <a:ext uri="{FF2B5EF4-FFF2-40B4-BE49-F238E27FC236}">
              <a16:creationId xmlns:a16="http://schemas.microsoft.com/office/drawing/2014/main" id="{A425775D-E90A-4FC8-93D0-8F1C1723EFA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791200" y="413987673"/>
          <a:ext cx="9406543" cy="7211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AD32E8A1-EF66-4AFE-A2BF-6BCA6E91407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8956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23ACDCC4-25CE-4E3E-A4E5-574FDEA7219F}"/>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1934"/>
          <a:ext cx="828675" cy="723900"/>
        </a:xfrm>
        <a:prstGeom prst="rect">
          <a:avLst/>
        </a:prstGeom>
        <a:noFill/>
      </xdr:spPr>
    </xdr:pic>
    <xdr:clientData/>
  </xdr:twoCellAnchor>
  <xdr:twoCellAnchor editAs="oneCell">
    <xdr:from>
      <xdr:col>10</xdr:col>
      <xdr:colOff>84736</xdr:colOff>
      <xdr:row>1</xdr:row>
      <xdr:rowOff>117145</xdr:rowOff>
    </xdr:from>
    <xdr:to>
      <xdr:col>10</xdr:col>
      <xdr:colOff>949161</xdr:colOff>
      <xdr:row>4</xdr:row>
      <xdr:rowOff>260320</xdr:rowOff>
    </xdr:to>
    <xdr:pic>
      <xdr:nvPicPr>
        <xdr:cNvPr id="4" name="Imagen 3">
          <a:extLst>
            <a:ext uri="{FF2B5EF4-FFF2-40B4-BE49-F238E27FC236}">
              <a16:creationId xmlns:a16="http://schemas.microsoft.com/office/drawing/2014/main" id="{E8E686FF-5655-4D6B-BC23-546BC89BBBF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02016" y="292405"/>
          <a:ext cx="864425" cy="638475"/>
        </a:xfrm>
        <a:prstGeom prst="rect">
          <a:avLst/>
        </a:prstGeom>
      </xdr:spPr>
    </xdr:pic>
    <xdr:clientData/>
  </xdr:twoCellAnchor>
  <xdr:twoCellAnchor editAs="oneCell">
    <xdr:from>
      <xdr:col>18</xdr:col>
      <xdr:colOff>75335</xdr:colOff>
      <xdr:row>1</xdr:row>
      <xdr:rowOff>52821</xdr:rowOff>
    </xdr:from>
    <xdr:to>
      <xdr:col>18</xdr:col>
      <xdr:colOff>917980</xdr:colOff>
      <xdr:row>4</xdr:row>
      <xdr:rowOff>233796</xdr:rowOff>
    </xdr:to>
    <xdr:pic>
      <xdr:nvPicPr>
        <xdr:cNvPr id="5" name="3 Imagen">
          <a:extLst>
            <a:ext uri="{FF2B5EF4-FFF2-40B4-BE49-F238E27FC236}">
              <a16:creationId xmlns:a16="http://schemas.microsoft.com/office/drawing/2014/main" id="{A3F6D459-211F-4586-A236-3BC871A7349B}"/>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444875" y="228081"/>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99BB2AB7-61E4-4D53-AD99-01C3B3E7A5A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1EA62972-5F19-494C-988D-A9A027DBFD46}"/>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337929</xdr:colOff>
      <xdr:row>8</xdr:row>
      <xdr:rowOff>101688</xdr:rowOff>
    </xdr:from>
    <xdr:to>
      <xdr:col>6</xdr:col>
      <xdr:colOff>581024</xdr:colOff>
      <xdr:row>21</xdr:row>
      <xdr:rowOff>65535</xdr:rowOff>
    </xdr:to>
    <xdr:pic>
      <xdr:nvPicPr>
        <xdr:cNvPr id="4" name="Imagen 3">
          <a:extLst>
            <a:ext uri="{FF2B5EF4-FFF2-40B4-BE49-F238E27FC236}">
              <a16:creationId xmlns:a16="http://schemas.microsoft.com/office/drawing/2014/main" id="{62B91B41-DE5E-4085-A54D-E78F633CEE92}"/>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19721"/>
        <a:stretch/>
      </xdr:blipFill>
      <xdr:spPr>
        <a:xfrm>
          <a:off x="1130409" y="1953348"/>
          <a:ext cx="4205495" cy="2341287"/>
        </a:xfrm>
        <a:prstGeom prst="rect">
          <a:avLst/>
        </a:prstGeom>
      </xdr:spPr>
    </xdr:pic>
    <xdr:clientData/>
  </xdr:twoCellAnchor>
  <xdr:twoCellAnchor editAs="oneCell">
    <xdr:from>
      <xdr:col>7</xdr:col>
      <xdr:colOff>254938</xdr:colOff>
      <xdr:row>8</xdr:row>
      <xdr:rowOff>133247</xdr:rowOff>
    </xdr:from>
    <xdr:to>
      <xdr:col>11</xdr:col>
      <xdr:colOff>504824</xdr:colOff>
      <xdr:row>21</xdr:row>
      <xdr:rowOff>130162</xdr:rowOff>
    </xdr:to>
    <xdr:pic>
      <xdr:nvPicPr>
        <xdr:cNvPr id="5" name="Imagen 4">
          <a:extLst>
            <a:ext uri="{FF2B5EF4-FFF2-40B4-BE49-F238E27FC236}">
              <a16:creationId xmlns:a16="http://schemas.microsoft.com/office/drawing/2014/main" id="{FC3AA7AC-61C9-4DB5-A470-8699423FEA0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802298" y="1984907"/>
          <a:ext cx="3419806" cy="237435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3</xdr:col>
      <xdr:colOff>14626</xdr:colOff>
      <xdr:row>25</xdr:row>
      <xdr:rowOff>95574</xdr:rowOff>
    </xdr:from>
    <xdr:to>
      <xdr:col>5</xdr:col>
      <xdr:colOff>638790</xdr:colOff>
      <xdr:row>38</xdr:row>
      <xdr:rowOff>152400</xdr:rowOff>
    </xdr:to>
    <xdr:pic>
      <xdr:nvPicPr>
        <xdr:cNvPr id="10" name="Imagen 9">
          <a:extLst>
            <a:ext uri="{FF2B5EF4-FFF2-40B4-BE49-F238E27FC236}">
              <a16:creationId xmlns:a16="http://schemas.microsoft.com/office/drawing/2014/main" id="{78A1F095-C5E6-4F99-BEC4-0477D2C4D3B6}"/>
            </a:ext>
          </a:extLst>
        </xdr:cNvPr>
        <xdr:cNvPicPr>
          <a:picLocks noChangeAspect="1"/>
        </xdr:cNvPicPr>
      </xdr:nvPicPr>
      <xdr:blipFill rotWithShape="1">
        <a:blip xmlns:r="http://schemas.openxmlformats.org/officeDocument/2006/relationships" r:embed="rId3"/>
        <a:srcRect b="27844"/>
        <a:stretch/>
      </xdr:blipFill>
      <xdr:spPr>
        <a:xfrm>
          <a:off x="1166093" y="5200974"/>
          <a:ext cx="1961897" cy="2478293"/>
        </a:xfrm>
        <a:prstGeom prst="rect">
          <a:avLst/>
        </a:prstGeom>
      </xdr:spPr>
    </xdr:pic>
    <xdr:clientData/>
  </xdr:twoCellAnchor>
  <xdr:twoCellAnchor editAs="oneCell">
    <xdr:from>
      <xdr:col>7</xdr:col>
      <xdr:colOff>262470</xdr:colOff>
      <xdr:row>10</xdr:row>
      <xdr:rowOff>72788</xdr:rowOff>
    </xdr:from>
    <xdr:to>
      <xdr:col>11</xdr:col>
      <xdr:colOff>465666</xdr:colOff>
      <xdr:row>21</xdr:row>
      <xdr:rowOff>140486</xdr:rowOff>
    </xdr:to>
    <xdr:pic>
      <xdr:nvPicPr>
        <xdr:cNvPr id="11" name="Imagen 10">
          <a:extLst>
            <a:ext uri="{FF2B5EF4-FFF2-40B4-BE49-F238E27FC236}">
              <a16:creationId xmlns:a16="http://schemas.microsoft.com/office/drawing/2014/main" id="{FA382870-14E7-41D7-9B6E-C7CF81E49421}"/>
            </a:ext>
          </a:extLst>
        </xdr:cNvPr>
        <xdr:cNvPicPr>
          <a:picLocks noChangeAspect="1"/>
        </xdr:cNvPicPr>
      </xdr:nvPicPr>
      <xdr:blipFill>
        <a:blip xmlns:r="http://schemas.openxmlformats.org/officeDocument/2006/relationships" r:embed="rId4"/>
        <a:stretch>
          <a:fillRect/>
        </a:stretch>
      </xdr:blipFill>
      <xdr:spPr>
        <a:xfrm rot="5400000">
          <a:off x="5054619" y="1224239"/>
          <a:ext cx="2116631" cy="3793063"/>
        </a:xfrm>
        <a:prstGeom prst="rect">
          <a:avLst/>
        </a:prstGeom>
      </xdr:spPr>
    </xdr:pic>
    <xdr:clientData/>
  </xdr:twoCellAnchor>
  <xdr:twoCellAnchor editAs="oneCell">
    <xdr:from>
      <xdr:col>1</xdr:col>
      <xdr:colOff>320203</xdr:colOff>
      <xdr:row>9</xdr:row>
      <xdr:rowOff>152400</xdr:rowOff>
    </xdr:from>
    <xdr:to>
      <xdr:col>6</xdr:col>
      <xdr:colOff>472604</xdr:colOff>
      <xdr:row>22</xdr:row>
      <xdr:rowOff>122768</xdr:rowOff>
    </xdr:to>
    <xdr:pic>
      <xdr:nvPicPr>
        <xdr:cNvPr id="12" name="Imagen 11">
          <a:extLst>
            <a:ext uri="{FF2B5EF4-FFF2-40B4-BE49-F238E27FC236}">
              <a16:creationId xmlns:a16="http://schemas.microsoft.com/office/drawing/2014/main" id="{854B31C3-42B8-4521-B35F-E28F258271F5}"/>
            </a:ext>
          </a:extLst>
        </xdr:cNvPr>
        <xdr:cNvPicPr>
          <a:picLocks noChangeAspect="1"/>
        </xdr:cNvPicPr>
      </xdr:nvPicPr>
      <xdr:blipFill>
        <a:blip xmlns:r="http://schemas.openxmlformats.org/officeDocument/2006/relationships" r:embed="rId5"/>
        <a:stretch>
          <a:fillRect/>
        </a:stretch>
      </xdr:blipFill>
      <xdr:spPr>
        <a:xfrm>
          <a:off x="574203" y="1947333"/>
          <a:ext cx="3200401" cy="240030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4BC0F41E-5FB9-4359-9891-8A92A9496B6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49F6B3A2-7E0C-4AFA-B4B6-DCB9F865C565}"/>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238126</xdr:colOff>
      <xdr:row>59</xdr:row>
      <xdr:rowOff>19050</xdr:rowOff>
    </xdr:from>
    <xdr:to>
      <xdr:col>6</xdr:col>
      <xdr:colOff>371474</xdr:colOff>
      <xdr:row>71</xdr:row>
      <xdr:rowOff>19050</xdr:rowOff>
    </xdr:to>
    <xdr:pic>
      <xdr:nvPicPr>
        <xdr:cNvPr id="4" name="Imagen 3">
          <a:extLst>
            <a:ext uri="{FF2B5EF4-FFF2-40B4-BE49-F238E27FC236}">
              <a16:creationId xmlns:a16="http://schemas.microsoft.com/office/drawing/2014/main" id="{2B796071-CB83-4773-9B96-A4CBC992CA8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89586" y="11982450"/>
          <a:ext cx="3173728" cy="2194560"/>
        </a:xfrm>
        <a:prstGeom prst="rect">
          <a:avLst/>
        </a:prstGeom>
      </xdr:spPr>
    </xdr:pic>
    <xdr:clientData/>
  </xdr:twoCellAnchor>
  <xdr:twoCellAnchor editAs="oneCell">
    <xdr:from>
      <xdr:col>7</xdr:col>
      <xdr:colOff>228600</xdr:colOff>
      <xdr:row>42</xdr:row>
      <xdr:rowOff>171450</xdr:rowOff>
    </xdr:from>
    <xdr:to>
      <xdr:col>11</xdr:col>
      <xdr:colOff>200025</xdr:colOff>
      <xdr:row>54</xdr:row>
      <xdr:rowOff>182879</xdr:rowOff>
    </xdr:to>
    <xdr:pic>
      <xdr:nvPicPr>
        <xdr:cNvPr id="5" name="Imagen 4">
          <a:extLst>
            <a:ext uri="{FF2B5EF4-FFF2-40B4-BE49-F238E27FC236}">
              <a16:creationId xmlns:a16="http://schemas.microsoft.com/office/drawing/2014/main" id="{08DE0A02-4753-4CA6-8DCA-171EB001CBC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175760" y="8721090"/>
          <a:ext cx="3560445" cy="2205989"/>
        </a:xfrm>
        <a:prstGeom prst="rect">
          <a:avLst/>
        </a:prstGeom>
      </xdr:spPr>
    </xdr:pic>
    <xdr:clientData/>
  </xdr:twoCellAnchor>
  <xdr:twoCellAnchor editAs="oneCell">
    <xdr:from>
      <xdr:col>7</xdr:col>
      <xdr:colOff>228600</xdr:colOff>
      <xdr:row>59</xdr:row>
      <xdr:rowOff>47625</xdr:rowOff>
    </xdr:from>
    <xdr:to>
      <xdr:col>11</xdr:col>
      <xdr:colOff>209550</xdr:colOff>
      <xdr:row>71</xdr:row>
      <xdr:rowOff>9525</xdr:rowOff>
    </xdr:to>
    <xdr:pic>
      <xdr:nvPicPr>
        <xdr:cNvPr id="6" name="Imagen 5">
          <a:extLst>
            <a:ext uri="{FF2B5EF4-FFF2-40B4-BE49-F238E27FC236}">
              <a16:creationId xmlns:a16="http://schemas.microsoft.com/office/drawing/2014/main" id="{598FC08C-4B76-40FC-B2C5-5ABC1E95A94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175760" y="12011025"/>
          <a:ext cx="3569970" cy="2156460"/>
        </a:xfrm>
        <a:prstGeom prst="rect">
          <a:avLst/>
        </a:prstGeom>
      </xdr:spPr>
    </xdr:pic>
    <xdr:clientData/>
  </xdr:twoCellAnchor>
  <xdr:twoCellAnchor editAs="oneCell">
    <xdr:from>
      <xdr:col>7</xdr:col>
      <xdr:colOff>171450</xdr:colOff>
      <xdr:row>10</xdr:row>
      <xdr:rowOff>0</xdr:rowOff>
    </xdr:from>
    <xdr:to>
      <xdr:col>11</xdr:col>
      <xdr:colOff>257175</xdr:colOff>
      <xdr:row>21</xdr:row>
      <xdr:rowOff>161925</xdr:rowOff>
    </xdr:to>
    <xdr:pic>
      <xdr:nvPicPr>
        <xdr:cNvPr id="7" name="Imagen 6">
          <a:extLst>
            <a:ext uri="{FF2B5EF4-FFF2-40B4-BE49-F238E27FC236}">
              <a16:creationId xmlns:a16="http://schemas.microsoft.com/office/drawing/2014/main" id="{BD950D06-FC14-4957-8BAC-88DEEA4B3CE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118610" y="1920240"/>
          <a:ext cx="3674745" cy="2257425"/>
        </a:xfrm>
        <a:prstGeom prst="rect">
          <a:avLst/>
        </a:prstGeom>
      </xdr:spPr>
    </xdr:pic>
    <xdr:clientData/>
  </xdr:twoCellAnchor>
  <xdr:twoCellAnchor editAs="oneCell">
    <xdr:from>
      <xdr:col>1</xdr:col>
      <xdr:colOff>161925</xdr:colOff>
      <xdr:row>9</xdr:row>
      <xdr:rowOff>190500</xdr:rowOff>
    </xdr:from>
    <xdr:to>
      <xdr:col>6</xdr:col>
      <xdr:colOff>457200</xdr:colOff>
      <xdr:row>22</xdr:row>
      <xdr:rowOff>19050</xdr:rowOff>
    </xdr:to>
    <xdr:pic>
      <xdr:nvPicPr>
        <xdr:cNvPr id="8" name="Imagen 7">
          <a:extLst>
            <a:ext uri="{FF2B5EF4-FFF2-40B4-BE49-F238E27FC236}">
              <a16:creationId xmlns:a16="http://schemas.microsoft.com/office/drawing/2014/main" id="{312D5EC2-8328-47D9-A3F6-FCD683786E6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13385" y="1912620"/>
          <a:ext cx="3335655" cy="2312670"/>
        </a:xfrm>
        <a:prstGeom prst="rect">
          <a:avLst/>
        </a:prstGeom>
      </xdr:spPr>
    </xdr:pic>
    <xdr:clientData/>
  </xdr:twoCellAnchor>
  <xdr:twoCellAnchor editAs="oneCell">
    <xdr:from>
      <xdr:col>1</xdr:col>
      <xdr:colOff>250825</xdr:colOff>
      <xdr:row>43</xdr:row>
      <xdr:rowOff>9525</xdr:rowOff>
    </xdr:from>
    <xdr:to>
      <xdr:col>6</xdr:col>
      <xdr:colOff>396875</xdr:colOff>
      <xdr:row>55</xdr:row>
      <xdr:rowOff>9525</xdr:rowOff>
    </xdr:to>
    <xdr:pic>
      <xdr:nvPicPr>
        <xdr:cNvPr id="9" name="Imagen 8">
          <a:extLst>
            <a:ext uri="{FF2B5EF4-FFF2-40B4-BE49-F238E27FC236}">
              <a16:creationId xmlns:a16="http://schemas.microsoft.com/office/drawing/2014/main" id="{82B0DBF5-DCFA-4293-91A3-4E7D3A13C01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2285" y="8742045"/>
          <a:ext cx="3186430" cy="2194560"/>
        </a:xfrm>
        <a:prstGeom prst="rect">
          <a:avLst/>
        </a:prstGeom>
      </xdr:spPr>
    </xdr:pic>
    <xdr:clientData/>
  </xdr:twoCellAnchor>
  <xdr:twoCellAnchor editAs="oneCell">
    <xdr:from>
      <xdr:col>7</xdr:col>
      <xdr:colOff>238125</xdr:colOff>
      <xdr:row>26</xdr:row>
      <xdr:rowOff>0</xdr:rowOff>
    </xdr:from>
    <xdr:to>
      <xdr:col>11</xdr:col>
      <xdr:colOff>266700</xdr:colOff>
      <xdr:row>37</xdr:row>
      <xdr:rowOff>161925</xdr:rowOff>
    </xdr:to>
    <xdr:pic>
      <xdr:nvPicPr>
        <xdr:cNvPr id="10" name="Imagen 9">
          <a:extLst>
            <a:ext uri="{FF2B5EF4-FFF2-40B4-BE49-F238E27FC236}">
              <a16:creationId xmlns:a16="http://schemas.microsoft.com/office/drawing/2014/main" id="{E79313FA-8D4A-4C38-A254-F900D697578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185285" y="5265420"/>
          <a:ext cx="3617595" cy="2173605"/>
        </a:xfrm>
        <a:prstGeom prst="rect">
          <a:avLst/>
        </a:prstGeom>
      </xdr:spPr>
    </xdr:pic>
    <xdr:clientData/>
  </xdr:twoCellAnchor>
  <xdr:twoCellAnchor editAs="oneCell">
    <xdr:from>
      <xdr:col>1</xdr:col>
      <xdr:colOff>231774</xdr:colOff>
      <xdr:row>26</xdr:row>
      <xdr:rowOff>0</xdr:rowOff>
    </xdr:from>
    <xdr:to>
      <xdr:col>6</xdr:col>
      <xdr:colOff>352424</xdr:colOff>
      <xdr:row>38</xdr:row>
      <xdr:rowOff>19050</xdr:rowOff>
    </xdr:to>
    <xdr:pic>
      <xdr:nvPicPr>
        <xdr:cNvPr id="11" name="Imagen 10">
          <a:extLst>
            <a:ext uri="{FF2B5EF4-FFF2-40B4-BE49-F238E27FC236}">
              <a16:creationId xmlns:a16="http://schemas.microsoft.com/office/drawing/2014/main" id="{FB039FE8-48D5-4FEF-B460-2D98FBBEF50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83234" y="5265420"/>
          <a:ext cx="3161030" cy="2213610"/>
        </a:xfrm>
        <a:prstGeom prst="rect">
          <a:avLst/>
        </a:prstGeom>
      </xdr:spPr>
    </xdr:pic>
    <xdr:clientData/>
  </xdr:twoCellAnchor>
  <xdr:twoCellAnchor editAs="oneCell">
    <xdr:from>
      <xdr:col>1</xdr:col>
      <xdr:colOff>161925</xdr:colOff>
      <xdr:row>108</xdr:row>
      <xdr:rowOff>0</xdr:rowOff>
    </xdr:from>
    <xdr:to>
      <xdr:col>6</xdr:col>
      <xdr:colOff>438150</xdr:colOff>
      <xdr:row>120</xdr:row>
      <xdr:rowOff>9525</xdr:rowOff>
    </xdr:to>
    <xdr:pic>
      <xdr:nvPicPr>
        <xdr:cNvPr id="12" name="Imagen 11">
          <a:extLst>
            <a:ext uri="{FF2B5EF4-FFF2-40B4-BE49-F238E27FC236}">
              <a16:creationId xmlns:a16="http://schemas.microsoft.com/office/drawing/2014/main" id="{AB38EE62-CED9-47A4-AE3D-774F7808BDD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13385" y="22334220"/>
          <a:ext cx="3316605" cy="2204085"/>
        </a:xfrm>
        <a:prstGeom prst="rect">
          <a:avLst/>
        </a:prstGeom>
      </xdr:spPr>
    </xdr:pic>
    <xdr:clientData/>
  </xdr:twoCellAnchor>
  <xdr:twoCellAnchor editAs="oneCell">
    <xdr:from>
      <xdr:col>8</xdr:col>
      <xdr:colOff>52387</xdr:colOff>
      <xdr:row>122</xdr:row>
      <xdr:rowOff>85727</xdr:rowOff>
    </xdr:from>
    <xdr:to>
      <xdr:col>10</xdr:col>
      <xdr:colOff>452436</xdr:colOff>
      <xdr:row>135</xdr:row>
      <xdr:rowOff>171452</xdr:rowOff>
    </xdr:to>
    <xdr:pic>
      <xdr:nvPicPr>
        <xdr:cNvPr id="13" name="Imagen 12">
          <a:extLst>
            <a:ext uri="{FF2B5EF4-FFF2-40B4-BE49-F238E27FC236}">
              <a16:creationId xmlns:a16="http://schemas.microsoft.com/office/drawing/2014/main" id="{F1473E1B-B04A-4B02-A595-84849C6F3E0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rot="5400000">
          <a:off x="4712969" y="25531765"/>
          <a:ext cx="2463165" cy="2244089"/>
        </a:xfrm>
        <a:prstGeom prst="rect">
          <a:avLst/>
        </a:prstGeom>
      </xdr:spPr>
    </xdr:pic>
    <xdr:clientData/>
  </xdr:twoCellAnchor>
  <xdr:twoCellAnchor editAs="oneCell">
    <xdr:from>
      <xdr:col>7</xdr:col>
      <xdr:colOff>209550</xdr:colOff>
      <xdr:row>90</xdr:row>
      <xdr:rowOff>180977</xdr:rowOff>
    </xdr:from>
    <xdr:to>
      <xdr:col>11</xdr:col>
      <xdr:colOff>276225</xdr:colOff>
      <xdr:row>102</xdr:row>
      <xdr:rowOff>133351</xdr:rowOff>
    </xdr:to>
    <xdr:pic>
      <xdr:nvPicPr>
        <xdr:cNvPr id="14" name="Imagen 13">
          <a:extLst>
            <a:ext uri="{FF2B5EF4-FFF2-40B4-BE49-F238E27FC236}">
              <a16:creationId xmlns:a16="http://schemas.microsoft.com/office/drawing/2014/main" id="{E157DB81-997C-4E01-B6BB-C82ABECC5A6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156710" y="18819497"/>
          <a:ext cx="3655695" cy="2146934"/>
        </a:xfrm>
        <a:prstGeom prst="rect">
          <a:avLst/>
        </a:prstGeom>
      </xdr:spPr>
    </xdr:pic>
    <xdr:clientData/>
  </xdr:twoCellAnchor>
  <xdr:twoCellAnchor editAs="oneCell">
    <xdr:from>
      <xdr:col>1</xdr:col>
      <xdr:colOff>209550</xdr:colOff>
      <xdr:row>90</xdr:row>
      <xdr:rowOff>180976</xdr:rowOff>
    </xdr:from>
    <xdr:to>
      <xdr:col>6</xdr:col>
      <xdr:colOff>476250</xdr:colOff>
      <xdr:row>102</xdr:row>
      <xdr:rowOff>180976</xdr:rowOff>
    </xdr:to>
    <xdr:pic>
      <xdr:nvPicPr>
        <xdr:cNvPr id="15" name="Imagen 14">
          <a:extLst>
            <a:ext uri="{FF2B5EF4-FFF2-40B4-BE49-F238E27FC236}">
              <a16:creationId xmlns:a16="http://schemas.microsoft.com/office/drawing/2014/main" id="{9294E832-83A6-4B07-8828-4F6D5154728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61010" y="18819496"/>
          <a:ext cx="3307080" cy="2194560"/>
        </a:xfrm>
        <a:prstGeom prst="rect">
          <a:avLst/>
        </a:prstGeom>
      </xdr:spPr>
    </xdr:pic>
    <xdr:clientData/>
  </xdr:twoCellAnchor>
  <xdr:twoCellAnchor editAs="oneCell">
    <xdr:from>
      <xdr:col>1</xdr:col>
      <xdr:colOff>219074</xdr:colOff>
      <xdr:row>75</xdr:row>
      <xdr:rowOff>161925</xdr:rowOff>
    </xdr:from>
    <xdr:to>
      <xdr:col>6</xdr:col>
      <xdr:colOff>447675</xdr:colOff>
      <xdr:row>88</xdr:row>
      <xdr:rowOff>19051</xdr:rowOff>
    </xdr:to>
    <xdr:pic>
      <xdr:nvPicPr>
        <xdr:cNvPr id="16" name="Imagen 15">
          <a:extLst>
            <a:ext uri="{FF2B5EF4-FFF2-40B4-BE49-F238E27FC236}">
              <a16:creationId xmlns:a16="http://schemas.microsoft.com/office/drawing/2014/main" id="{F431CD10-2CDB-4A94-9D01-35A4FED4B09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70534" y="15600045"/>
          <a:ext cx="3268981" cy="2249806"/>
        </a:xfrm>
        <a:prstGeom prst="rect">
          <a:avLst/>
        </a:prstGeom>
      </xdr:spPr>
    </xdr:pic>
    <xdr:clientData/>
  </xdr:twoCellAnchor>
  <xdr:twoCellAnchor editAs="oneCell">
    <xdr:from>
      <xdr:col>7</xdr:col>
      <xdr:colOff>209550</xdr:colOff>
      <xdr:row>75</xdr:row>
      <xdr:rowOff>171451</xdr:rowOff>
    </xdr:from>
    <xdr:to>
      <xdr:col>11</xdr:col>
      <xdr:colOff>247649</xdr:colOff>
      <xdr:row>87</xdr:row>
      <xdr:rowOff>182879</xdr:rowOff>
    </xdr:to>
    <xdr:pic>
      <xdr:nvPicPr>
        <xdr:cNvPr id="17" name="Imagen 16">
          <a:extLst>
            <a:ext uri="{FF2B5EF4-FFF2-40B4-BE49-F238E27FC236}">
              <a16:creationId xmlns:a16="http://schemas.microsoft.com/office/drawing/2014/main" id="{39A8AD31-D458-4ADD-B7BA-26D47D8983F1}"/>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156710" y="15609571"/>
          <a:ext cx="3627119" cy="2221228"/>
        </a:xfrm>
        <a:prstGeom prst="rect">
          <a:avLst/>
        </a:prstGeom>
      </xdr:spPr>
    </xdr:pic>
    <xdr:clientData/>
  </xdr:twoCellAnchor>
  <xdr:twoCellAnchor editAs="oneCell">
    <xdr:from>
      <xdr:col>2</xdr:col>
      <xdr:colOff>338137</xdr:colOff>
      <xdr:row>122</xdr:row>
      <xdr:rowOff>66677</xdr:rowOff>
    </xdr:from>
    <xdr:to>
      <xdr:col>5</xdr:col>
      <xdr:colOff>766762</xdr:colOff>
      <xdr:row>135</xdr:row>
      <xdr:rowOff>133350</xdr:rowOff>
    </xdr:to>
    <xdr:pic>
      <xdr:nvPicPr>
        <xdr:cNvPr id="18" name="Imagen 17">
          <a:extLst>
            <a:ext uri="{FF2B5EF4-FFF2-40B4-BE49-F238E27FC236}">
              <a16:creationId xmlns:a16="http://schemas.microsoft.com/office/drawing/2014/main" id="{20A020AD-E694-428D-9081-BCD4A17154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rot="5400000">
          <a:off x="854393" y="25458421"/>
          <a:ext cx="2444113" cy="2333625"/>
        </a:xfrm>
        <a:prstGeom prst="rect">
          <a:avLst/>
        </a:prstGeom>
      </xdr:spPr>
    </xdr:pic>
    <xdr:clientData/>
  </xdr:twoCellAnchor>
  <xdr:twoCellAnchor editAs="oneCell">
    <xdr:from>
      <xdr:col>7</xdr:col>
      <xdr:colOff>190500</xdr:colOff>
      <xdr:row>108</xdr:row>
      <xdr:rowOff>28575</xdr:rowOff>
    </xdr:from>
    <xdr:to>
      <xdr:col>11</xdr:col>
      <xdr:colOff>266700</xdr:colOff>
      <xdr:row>120</xdr:row>
      <xdr:rowOff>9525</xdr:rowOff>
    </xdr:to>
    <xdr:pic>
      <xdr:nvPicPr>
        <xdr:cNvPr id="19" name="Imagen 18">
          <a:extLst>
            <a:ext uri="{FF2B5EF4-FFF2-40B4-BE49-F238E27FC236}">
              <a16:creationId xmlns:a16="http://schemas.microsoft.com/office/drawing/2014/main" id="{35775590-AE71-48E1-BBC0-2AF454AC4FA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137660" y="22362795"/>
          <a:ext cx="3665220" cy="2175510"/>
        </a:xfrm>
        <a:prstGeom prst="rect">
          <a:avLst/>
        </a:prstGeom>
      </xdr:spPr>
    </xdr:pic>
    <xdr:clientData/>
  </xdr:twoCellAnchor>
  <xdr:twoCellAnchor>
    <xdr:from>
      <xdr:col>8</xdr:col>
      <xdr:colOff>628650</xdr:colOff>
      <xdr:row>126</xdr:row>
      <xdr:rowOff>9524</xdr:rowOff>
    </xdr:from>
    <xdr:to>
      <xdr:col>9</xdr:col>
      <xdr:colOff>371475</xdr:colOff>
      <xdr:row>129</xdr:row>
      <xdr:rowOff>133349</xdr:rowOff>
    </xdr:to>
    <xdr:sp macro="" textlink="">
      <xdr:nvSpPr>
        <xdr:cNvPr id="20" name="Anillo 3">
          <a:extLst>
            <a:ext uri="{FF2B5EF4-FFF2-40B4-BE49-F238E27FC236}">
              <a16:creationId xmlns:a16="http://schemas.microsoft.com/office/drawing/2014/main" id="{EE894CE4-B8A3-4A1A-9AC1-572639E15E2F}"/>
            </a:ext>
          </a:extLst>
        </xdr:cNvPr>
        <xdr:cNvSpPr/>
      </xdr:nvSpPr>
      <xdr:spPr>
        <a:xfrm>
          <a:off x="5398770" y="26077544"/>
          <a:ext cx="695325" cy="672465"/>
        </a:xfrm>
        <a:prstGeom prst="donut">
          <a:avLst>
            <a:gd name="adj" fmla="val 13544"/>
          </a:avLst>
        </a:prstGeom>
        <a:solidFill>
          <a:srgbClr val="FFFF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solidFill>
              <a:schemeClr val="tx1"/>
            </a:solidFill>
          </a:endParaRPr>
        </a:p>
      </xdr:txBody>
    </xdr:sp>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A84B9D5-6BA4-4753-B521-E7F7B45447B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4E1158CA-4CF5-4DF9-9030-30874116EA16}"/>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162560</xdr:colOff>
      <xdr:row>8</xdr:row>
      <xdr:rowOff>30480</xdr:rowOff>
    </xdr:from>
    <xdr:to>
      <xdr:col>6</xdr:col>
      <xdr:colOff>464820</xdr:colOff>
      <xdr:row>21</xdr:row>
      <xdr:rowOff>144780</xdr:rowOff>
    </xdr:to>
    <xdr:pic>
      <xdr:nvPicPr>
        <xdr:cNvPr id="4" name="Imagen 3">
          <a:extLst>
            <a:ext uri="{FF2B5EF4-FFF2-40B4-BE49-F238E27FC236}">
              <a16:creationId xmlns:a16="http://schemas.microsoft.com/office/drawing/2014/main" id="{2358EE7E-75EC-48A0-8FC0-FA23E38106F9}"/>
            </a:ext>
          </a:extLst>
        </xdr:cNvPr>
        <xdr:cNvPicPr>
          <a:picLocks noChangeAspect="1"/>
        </xdr:cNvPicPr>
      </xdr:nvPicPr>
      <xdr:blipFill>
        <a:blip xmlns:r="http://schemas.openxmlformats.org/officeDocument/2006/relationships" r:embed="rId3"/>
        <a:stretch>
          <a:fillRect/>
        </a:stretch>
      </xdr:blipFill>
      <xdr:spPr>
        <a:xfrm>
          <a:off x="414020" y="1516380"/>
          <a:ext cx="3342640" cy="2506980"/>
        </a:xfrm>
        <a:prstGeom prst="rect">
          <a:avLst/>
        </a:prstGeom>
      </xdr:spPr>
    </xdr:pic>
    <xdr:clientData/>
  </xdr:twoCellAnchor>
  <xdr:twoCellAnchor editAs="oneCell">
    <xdr:from>
      <xdr:col>7</xdr:col>
      <xdr:colOff>431800</xdr:colOff>
      <xdr:row>8</xdr:row>
      <xdr:rowOff>45720</xdr:rowOff>
    </xdr:from>
    <xdr:to>
      <xdr:col>11</xdr:col>
      <xdr:colOff>175260</xdr:colOff>
      <xdr:row>21</xdr:row>
      <xdr:rowOff>152400</xdr:rowOff>
    </xdr:to>
    <xdr:pic>
      <xdr:nvPicPr>
        <xdr:cNvPr id="5" name="Imagen 4">
          <a:extLst>
            <a:ext uri="{FF2B5EF4-FFF2-40B4-BE49-F238E27FC236}">
              <a16:creationId xmlns:a16="http://schemas.microsoft.com/office/drawing/2014/main" id="{C9C69D83-7E94-42A3-84E9-5656BFA4424F}"/>
            </a:ext>
          </a:extLst>
        </xdr:cNvPr>
        <xdr:cNvPicPr>
          <a:picLocks noChangeAspect="1"/>
        </xdr:cNvPicPr>
      </xdr:nvPicPr>
      <xdr:blipFill>
        <a:blip xmlns:r="http://schemas.openxmlformats.org/officeDocument/2006/relationships" r:embed="rId4"/>
        <a:stretch>
          <a:fillRect/>
        </a:stretch>
      </xdr:blipFill>
      <xdr:spPr>
        <a:xfrm>
          <a:off x="4378960" y="1531620"/>
          <a:ext cx="3332480" cy="2499360"/>
        </a:xfrm>
        <a:prstGeom prst="rect">
          <a:avLst/>
        </a:prstGeom>
      </xdr:spPr>
    </xdr:pic>
    <xdr:clientData/>
  </xdr:twoCellAnchor>
  <xdr:twoCellAnchor editAs="oneCell">
    <xdr:from>
      <xdr:col>1</xdr:col>
      <xdr:colOff>220980</xdr:colOff>
      <xdr:row>24</xdr:row>
      <xdr:rowOff>76200</xdr:rowOff>
    </xdr:from>
    <xdr:to>
      <xdr:col>6</xdr:col>
      <xdr:colOff>452120</xdr:colOff>
      <xdr:row>37</xdr:row>
      <xdr:rowOff>137160</xdr:rowOff>
    </xdr:to>
    <xdr:pic>
      <xdr:nvPicPr>
        <xdr:cNvPr id="6" name="Imagen 5">
          <a:extLst>
            <a:ext uri="{FF2B5EF4-FFF2-40B4-BE49-F238E27FC236}">
              <a16:creationId xmlns:a16="http://schemas.microsoft.com/office/drawing/2014/main" id="{9939F68A-BD6F-433A-9256-6844C6C5F4E0}"/>
            </a:ext>
          </a:extLst>
        </xdr:cNvPr>
        <xdr:cNvPicPr>
          <a:picLocks noChangeAspect="1"/>
        </xdr:cNvPicPr>
      </xdr:nvPicPr>
      <xdr:blipFill>
        <a:blip xmlns:r="http://schemas.openxmlformats.org/officeDocument/2006/relationships" r:embed="rId5"/>
        <a:stretch>
          <a:fillRect/>
        </a:stretch>
      </xdr:blipFill>
      <xdr:spPr>
        <a:xfrm>
          <a:off x="472440" y="4686300"/>
          <a:ext cx="3271520" cy="2453640"/>
        </a:xfrm>
        <a:prstGeom prst="rect">
          <a:avLst/>
        </a:prstGeom>
      </xdr:spPr>
    </xdr:pic>
    <xdr:clientData/>
  </xdr:twoCellAnchor>
  <xdr:twoCellAnchor editAs="oneCell">
    <xdr:from>
      <xdr:col>7</xdr:col>
      <xdr:colOff>502920</xdr:colOff>
      <xdr:row>24</xdr:row>
      <xdr:rowOff>49530</xdr:rowOff>
    </xdr:from>
    <xdr:to>
      <xdr:col>11</xdr:col>
      <xdr:colOff>213360</xdr:colOff>
      <xdr:row>37</xdr:row>
      <xdr:rowOff>131445</xdr:rowOff>
    </xdr:to>
    <xdr:pic>
      <xdr:nvPicPr>
        <xdr:cNvPr id="7" name="Imagen 6">
          <a:extLst>
            <a:ext uri="{FF2B5EF4-FFF2-40B4-BE49-F238E27FC236}">
              <a16:creationId xmlns:a16="http://schemas.microsoft.com/office/drawing/2014/main" id="{7BD59364-0A3B-46CF-AC54-020D22C5AAD8}"/>
            </a:ext>
          </a:extLst>
        </xdr:cNvPr>
        <xdr:cNvPicPr>
          <a:picLocks noChangeAspect="1"/>
        </xdr:cNvPicPr>
      </xdr:nvPicPr>
      <xdr:blipFill>
        <a:blip xmlns:r="http://schemas.openxmlformats.org/officeDocument/2006/relationships" r:embed="rId6"/>
        <a:stretch>
          <a:fillRect/>
        </a:stretch>
      </xdr:blipFill>
      <xdr:spPr>
        <a:xfrm>
          <a:off x="4450080" y="4659630"/>
          <a:ext cx="3299460" cy="2474595"/>
        </a:xfrm>
        <a:prstGeom prst="rect">
          <a:avLst/>
        </a:prstGeom>
      </xdr:spPr>
    </xdr:pic>
    <xdr:clientData/>
  </xdr:twoCellAnchor>
  <xdr:twoCellAnchor editAs="oneCell">
    <xdr:from>
      <xdr:col>1</xdr:col>
      <xdr:colOff>205740</xdr:colOff>
      <xdr:row>40</xdr:row>
      <xdr:rowOff>45720</xdr:rowOff>
    </xdr:from>
    <xdr:to>
      <xdr:col>6</xdr:col>
      <xdr:colOff>416560</xdr:colOff>
      <xdr:row>53</xdr:row>
      <xdr:rowOff>106680</xdr:rowOff>
    </xdr:to>
    <xdr:pic>
      <xdr:nvPicPr>
        <xdr:cNvPr id="8" name="Imagen 7">
          <a:extLst>
            <a:ext uri="{FF2B5EF4-FFF2-40B4-BE49-F238E27FC236}">
              <a16:creationId xmlns:a16="http://schemas.microsoft.com/office/drawing/2014/main" id="{3D424AF3-012F-4D9F-93B4-215160EF193A}"/>
            </a:ext>
          </a:extLst>
        </xdr:cNvPr>
        <xdr:cNvPicPr>
          <a:picLocks noChangeAspect="1"/>
        </xdr:cNvPicPr>
      </xdr:nvPicPr>
      <xdr:blipFill>
        <a:blip xmlns:r="http://schemas.openxmlformats.org/officeDocument/2006/relationships" r:embed="rId7"/>
        <a:stretch>
          <a:fillRect/>
        </a:stretch>
      </xdr:blipFill>
      <xdr:spPr>
        <a:xfrm>
          <a:off x="457200" y="7833360"/>
          <a:ext cx="3251200" cy="2438400"/>
        </a:xfrm>
        <a:prstGeom prst="rect">
          <a:avLst/>
        </a:prstGeom>
      </xdr:spPr>
    </xdr:pic>
    <xdr:clientData/>
  </xdr:twoCellAnchor>
  <xdr:twoCellAnchor editAs="oneCell">
    <xdr:from>
      <xdr:col>7</xdr:col>
      <xdr:colOff>487680</xdr:colOff>
      <xdr:row>40</xdr:row>
      <xdr:rowOff>51434</xdr:rowOff>
    </xdr:from>
    <xdr:to>
      <xdr:col>11</xdr:col>
      <xdr:colOff>182880</xdr:colOff>
      <xdr:row>53</xdr:row>
      <xdr:rowOff>137159</xdr:rowOff>
    </xdr:to>
    <xdr:pic>
      <xdr:nvPicPr>
        <xdr:cNvPr id="9" name="Imagen 8">
          <a:extLst>
            <a:ext uri="{FF2B5EF4-FFF2-40B4-BE49-F238E27FC236}">
              <a16:creationId xmlns:a16="http://schemas.microsoft.com/office/drawing/2014/main" id="{DD92D0D2-C609-47F3-A706-C4F774015252}"/>
            </a:ext>
          </a:extLst>
        </xdr:cNvPr>
        <xdr:cNvPicPr>
          <a:picLocks noChangeAspect="1"/>
        </xdr:cNvPicPr>
      </xdr:nvPicPr>
      <xdr:blipFill>
        <a:blip xmlns:r="http://schemas.openxmlformats.org/officeDocument/2006/relationships" r:embed="rId8"/>
        <a:stretch>
          <a:fillRect/>
        </a:stretch>
      </xdr:blipFill>
      <xdr:spPr>
        <a:xfrm>
          <a:off x="4434840" y="7839074"/>
          <a:ext cx="3284220" cy="2463165"/>
        </a:xfrm>
        <a:prstGeom prst="rect">
          <a:avLst/>
        </a:prstGeom>
      </xdr:spPr>
    </xdr:pic>
    <xdr:clientData/>
  </xdr:twoCellAnchor>
  <xdr:twoCellAnchor editAs="oneCell">
    <xdr:from>
      <xdr:col>1</xdr:col>
      <xdr:colOff>83819</xdr:colOff>
      <xdr:row>56</xdr:row>
      <xdr:rowOff>96320</xdr:rowOff>
    </xdr:from>
    <xdr:to>
      <xdr:col>6</xdr:col>
      <xdr:colOff>579120</xdr:colOff>
      <xdr:row>69</xdr:row>
      <xdr:rowOff>127216</xdr:rowOff>
    </xdr:to>
    <xdr:pic>
      <xdr:nvPicPr>
        <xdr:cNvPr id="10" name="Imagen 9">
          <a:extLst>
            <a:ext uri="{FF2B5EF4-FFF2-40B4-BE49-F238E27FC236}">
              <a16:creationId xmlns:a16="http://schemas.microsoft.com/office/drawing/2014/main" id="{DEED0903-AE2C-419F-B4EA-57E1CFA7AF6E}"/>
            </a:ext>
          </a:extLst>
        </xdr:cNvPr>
        <xdr:cNvPicPr>
          <a:picLocks noChangeAspect="1"/>
        </xdr:cNvPicPr>
      </xdr:nvPicPr>
      <xdr:blipFill rotWithShape="1">
        <a:blip xmlns:r="http://schemas.openxmlformats.org/officeDocument/2006/relationships" r:embed="rId9"/>
        <a:srcRect l="7528" r="9319"/>
        <a:stretch/>
      </xdr:blipFill>
      <xdr:spPr>
        <a:xfrm>
          <a:off x="335279" y="10992920"/>
          <a:ext cx="3535681" cy="2408336"/>
        </a:xfrm>
        <a:prstGeom prst="rect">
          <a:avLst/>
        </a:prstGeom>
      </xdr:spPr>
    </xdr:pic>
    <xdr:clientData/>
  </xdr:twoCellAnchor>
  <xdr:twoCellAnchor editAs="oneCell">
    <xdr:from>
      <xdr:col>6</xdr:col>
      <xdr:colOff>594359</xdr:colOff>
      <xdr:row>56</xdr:row>
      <xdr:rowOff>89564</xdr:rowOff>
    </xdr:from>
    <xdr:to>
      <xdr:col>11</xdr:col>
      <xdr:colOff>604556</xdr:colOff>
      <xdr:row>69</xdr:row>
      <xdr:rowOff>121920</xdr:rowOff>
    </xdr:to>
    <xdr:pic>
      <xdr:nvPicPr>
        <xdr:cNvPr id="11" name="Imagen 10">
          <a:extLst>
            <a:ext uri="{FF2B5EF4-FFF2-40B4-BE49-F238E27FC236}">
              <a16:creationId xmlns:a16="http://schemas.microsoft.com/office/drawing/2014/main" id="{BB33FE79-32BF-43FD-BAD2-27A52A2E656C}"/>
            </a:ext>
          </a:extLst>
        </xdr:cNvPr>
        <xdr:cNvPicPr>
          <a:picLocks noChangeAspect="1"/>
        </xdr:cNvPicPr>
      </xdr:nvPicPr>
      <xdr:blipFill rotWithShape="1">
        <a:blip xmlns:r="http://schemas.openxmlformats.org/officeDocument/2006/relationships" r:embed="rId10"/>
        <a:srcRect l="-2761" r="-1"/>
        <a:stretch/>
      </xdr:blipFill>
      <xdr:spPr>
        <a:xfrm>
          <a:off x="3886199" y="10986164"/>
          <a:ext cx="4254537" cy="2409796"/>
        </a:xfrm>
        <a:prstGeom prst="rect">
          <a:avLst/>
        </a:prstGeom>
      </xdr:spPr>
    </xdr:pic>
    <xdr:clientData/>
  </xdr:twoCellAnchor>
  <xdr:twoCellAnchor editAs="oneCell">
    <xdr:from>
      <xdr:col>1</xdr:col>
      <xdr:colOff>60960</xdr:colOff>
      <xdr:row>72</xdr:row>
      <xdr:rowOff>125492</xdr:rowOff>
    </xdr:from>
    <xdr:to>
      <xdr:col>6</xdr:col>
      <xdr:colOff>579120</xdr:colOff>
      <xdr:row>85</xdr:row>
      <xdr:rowOff>165020</xdr:rowOff>
    </xdr:to>
    <xdr:pic>
      <xdr:nvPicPr>
        <xdr:cNvPr id="12" name="Imagen 11">
          <a:extLst>
            <a:ext uri="{FF2B5EF4-FFF2-40B4-BE49-F238E27FC236}">
              <a16:creationId xmlns:a16="http://schemas.microsoft.com/office/drawing/2014/main" id="{89CC5F87-71D9-43F1-92AC-8B7315ED075F}"/>
            </a:ext>
          </a:extLst>
        </xdr:cNvPr>
        <xdr:cNvPicPr>
          <a:picLocks noChangeAspect="1"/>
        </xdr:cNvPicPr>
      </xdr:nvPicPr>
      <xdr:blipFill rotWithShape="1">
        <a:blip xmlns:r="http://schemas.openxmlformats.org/officeDocument/2006/relationships" r:embed="rId11"/>
        <a:srcRect l="7321" r="9286"/>
        <a:stretch/>
      </xdr:blipFill>
      <xdr:spPr>
        <a:xfrm>
          <a:off x="312420" y="14329172"/>
          <a:ext cx="3558540" cy="2416968"/>
        </a:xfrm>
        <a:prstGeom prst="rect">
          <a:avLst/>
        </a:prstGeom>
      </xdr:spPr>
    </xdr:pic>
    <xdr:clientData/>
  </xdr:twoCellAnchor>
  <xdr:twoCellAnchor editAs="oneCell">
    <xdr:from>
      <xdr:col>7</xdr:col>
      <xdr:colOff>53340</xdr:colOff>
      <xdr:row>72</xdr:row>
      <xdr:rowOff>53340</xdr:rowOff>
    </xdr:from>
    <xdr:to>
      <xdr:col>11</xdr:col>
      <xdr:colOff>564352</xdr:colOff>
      <xdr:row>85</xdr:row>
      <xdr:rowOff>88820</xdr:rowOff>
    </xdr:to>
    <xdr:pic>
      <xdr:nvPicPr>
        <xdr:cNvPr id="13" name="Imagen 12">
          <a:extLst>
            <a:ext uri="{FF2B5EF4-FFF2-40B4-BE49-F238E27FC236}">
              <a16:creationId xmlns:a16="http://schemas.microsoft.com/office/drawing/2014/main" id="{2178F791-B6D2-4D77-B2BD-D1CC2CAE8582}"/>
            </a:ext>
          </a:extLst>
        </xdr:cNvPr>
        <xdr:cNvPicPr>
          <a:picLocks noChangeAspect="1"/>
        </xdr:cNvPicPr>
      </xdr:nvPicPr>
      <xdr:blipFill rotWithShape="1">
        <a:blip xmlns:r="http://schemas.openxmlformats.org/officeDocument/2006/relationships" r:embed="rId12"/>
        <a:srcRect l="3756"/>
        <a:stretch/>
      </xdr:blipFill>
      <xdr:spPr>
        <a:xfrm>
          <a:off x="4000500" y="14257020"/>
          <a:ext cx="4100032" cy="2412920"/>
        </a:xfrm>
        <a:prstGeom prst="rect">
          <a:avLst/>
        </a:prstGeom>
      </xdr:spPr>
    </xdr:pic>
    <xdr:clientData/>
  </xdr:twoCellAnchor>
  <xdr:twoCellAnchor editAs="oneCell">
    <xdr:from>
      <xdr:col>1</xdr:col>
      <xdr:colOff>68580</xdr:colOff>
      <xdr:row>88</xdr:row>
      <xdr:rowOff>114300</xdr:rowOff>
    </xdr:from>
    <xdr:to>
      <xdr:col>6</xdr:col>
      <xdr:colOff>571500</xdr:colOff>
      <xdr:row>101</xdr:row>
      <xdr:rowOff>96440</xdr:rowOff>
    </xdr:to>
    <xdr:pic>
      <xdr:nvPicPr>
        <xdr:cNvPr id="14" name="Imagen 13">
          <a:extLst>
            <a:ext uri="{FF2B5EF4-FFF2-40B4-BE49-F238E27FC236}">
              <a16:creationId xmlns:a16="http://schemas.microsoft.com/office/drawing/2014/main" id="{E2CAEB88-B60C-4DD6-A3D5-B49D220BCF03}"/>
            </a:ext>
          </a:extLst>
        </xdr:cNvPr>
        <xdr:cNvPicPr>
          <a:picLocks noChangeAspect="1"/>
        </xdr:cNvPicPr>
      </xdr:nvPicPr>
      <xdr:blipFill rotWithShape="1">
        <a:blip xmlns:r="http://schemas.openxmlformats.org/officeDocument/2006/relationships" r:embed="rId13"/>
        <a:srcRect l="14945"/>
        <a:stretch/>
      </xdr:blipFill>
      <xdr:spPr>
        <a:xfrm>
          <a:off x="320040" y="17625060"/>
          <a:ext cx="3543300" cy="235958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D81E5A5-362C-4FF5-9933-389C9DEE7A5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A092347F-3A07-46EA-BDE0-B231458E7019}"/>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533400</xdr:colOff>
      <xdr:row>25</xdr:row>
      <xdr:rowOff>66675</xdr:rowOff>
    </xdr:from>
    <xdr:to>
      <xdr:col>6</xdr:col>
      <xdr:colOff>369570</xdr:colOff>
      <xdr:row>38</xdr:row>
      <xdr:rowOff>95250</xdr:rowOff>
    </xdr:to>
    <xdr:pic>
      <xdr:nvPicPr>
        <xdr:cNvPr id="4" name="Imagen 3">
          <a:extLst>
            <a:ext uri="{FF2B5EF4-FFF2-40B4-BE49-F238E27FC236}">
              <a16:creationId xmlns:a16="http://schemas.microsoft.com/office/drawing/2014/main" id="{A367C48B-C448-48A9-A66F-503F2DB93034}"/>
            </a:ext>
          </a:extLst>
        </xdr:cNvPr>
        <xdr:cNvPicPr>
          <a:picLocks noChangeAspect="1"/>
        </xdr:cNvPicPr>
      </xdr:nvPicPr>
      <xdr:blipFill>
        <a:blip xmlns:r="http://schemas.openxmlformats.org/officeDocument/2006/relationships" r:embed="rId3"/>
        <a:stretch>
          <a:fillRect/>
        </a:stretch>
      </xdr:blipFill>
      <xdr:spPr>
        <a:xfrm>
          <a:off x="784860" y="4852035"/>
          <a:ext cx="3463290" cy="2421255"/>
        </a:xfrm>
        <a:prstGeom prst="rect">
          <a:avLst/>
        </a:prstGeom>
      </xdr:spPr>
    </xdr:pic>
    <xdr:clientData/>
  </xdr:twoCellAnchor>
  <xdr:twoCellAnchor editAs="oneCell">
    <xdr:from>
      <xdr:col>1</xdr:col>
      <xdr:colOff>381000</xdr:colOff>
      <xdr:row>41</xdr:row>
      <xdr:rowOff>66675</xdr:rowOff>
    </xdr:from>
    <xdr:to>
      <xdr:col>6</xdr:col>
      <xdr:colOff>224790</xdr:colOff>
      <xdr:row>54</xdr:row>
      <xdr:rowOff>104775</xdr:rowOff>
    </xdr:to>
    <xdr:pic>
      <xdr:nvPicPr>
        <xdr:cNvPr id="5" name="Imagen 4">
          <a:extLst>
            <a:ext uri="{FF2B5EF4-FFF2-40B4-BE49-F238E27FC236}">
              <a16:creationId xmlns:a16="http://schemas.microsoft.com/office/drawing/2014/main" id="{C97DCD74-1F76-4226-B4B7-96EB80528418}"/>
            </a:ext>
          </a:extLst>
        </xdr:cNvPr>
        <xdr:cNvPicPr>
          <a:picLocks noChangeAspect="1"/>
        </xdr:cNvPicPr>
      </xdr:nvPicPr>
      <xdr:blipFill>
        <a:blip xmlns:r="http://schemas.openxmlformats.org/officeDocument/2006/relationships" r:embed="rId4"/>
        <a:stretch>
          <a:fillRect/>
        </a:stretch>
      </xdr:blipFill>
      <xdr:spPr>
        <a:xfrm>
          <a:off x="632460" y="7839075"/>
          <a:ext cx="3470910" cy="2415540"/>
        </a:xfrm>
        <a:prstGeom prst="rect">
          <a:avLst/>
        </a:prstGeom>
      </xdr:spPr>
    </xdr:pic>
    <xdr:clientData/>
  </xdr:twoCellAnchor>
  <xdr:twoCellAnchor editAs="oneCell">
    <xdr:from>
      <xdr:col>1</xdr:col>
      <xdr:colOff>342900</xdr:colOff>
      <xdr:row>377</xdr:row>
      <xdr:rowOff>104775</xdr:rowOff>
    </xdr:from>
    <xdr:to>
      <xdr:col>6</xdr:col>
      <xdr:colOff>179070</xdr:colOff>
      <xdr:row>390</xdr:row>
      <xdr:rowOff>142875</xdr:rowOff>
    </xdr:to>
    <xdr:pic>
      <xdr:nvPicPr>
        <xdr:cNvPr id="6" name="Imagen 5">
          <a:extLst>
            <a:ext uri="{FF2B5EF4-FFF2-40B4-BE49-F238E27FC236}">
              <a16:creationId xmlns:a16="http://schemas.microsoft.com/office/drawing/2014/main" id="{B2291576-9320-4B9B-ADD1-87231835D715}"/>
            </a:ext>
          </a:extLst>
        </xdr:cNvPr>
        <xdr:cNvPicPr>
          <a:picLocks noChangeAspect="1"/>
        </xdr:cNvPicPr>
      </xdr:nvPicPr>
      <xdr:blipFill>
        <a:blip xmlns:r="http://schemas.openxmlformats.org/officeDocument/2006/relationships" r:embed="rId5"/>
        <a:stretch>
          <a:fillRect/>
        </a:stretch>
      </xdr:blipFill>
      <xdr:spPr>
        <a:xfrm>
          <a:off x="594360" y="69736335"/>
          <a:ext cx="3463290" cy="2415540"/>
        </a:xfrm>
        <a:prstGeom prst="rect">
          <a:avLst/>
        </a:prstGeom>
      </xdr:spPr>
    </xdr:pic>
    <xdr:clientData/>
  </xdr:twoCellAnchor>
  <xdr:twoCellAnchor editAs="oneCell">
    <xdr:from>
      <xdr:col>7</xdr:col>
      <xdr:colOff>361950</xdr:colOff>
      <xdr:row>377</xdr:row>
      <xdr:rowOff>66675</xdr:rowOff>
    </xdr:from>
    <xdr:to>
      <xdr:col>11</xdr:col>
      <xdr:colOff>236220</xdr:colOff>
      <xdr:row>390</xdr:row>
      <xdr:rowOff>104775</xdr:rowOff>
    </xdr:to>
    <xdr:pic>
      <xdr:nvPicPr>
        <xdr:cNvPr id="7" name="Imagen 6">
          <a:extLst>
            <a:ext uri="{FF2B5EF4-FFF2-40B4-BE49-F238E27FC236}">
              <a16:creationId xmlns:a16="http://schemas.microsoft.com/office/drawing/2014/main" id="{43303A62-79F5-4B4F-A32F-73FCA991B4C3}"/>
            </a:ext>
          </a:extLst>
        </xdr:cNvPr>
        <xdr:cNvPicPr>
          <a:picLocks noChangeAspect="1"/>
        </xdr:cNvPicPr>
      </xdr:nvPicPr>
      <xdr:blipFill>
        <a:blip xmlns:r="http://schemas.openxmlformats.org/officeDocument/2006/relationships" r:embed="rId6"/>
        <a:stretch>
          <a:fillRect/>
        </a:stretch>
      </xdr:blipFill>
      <xdr:spPr>
        <a:xfrm>
          <a:off x="4895850" y="69698235"/>
          <a:ext cx="3463290" cy="2415540"/>
        </a:xfrm>
        <a:prstGeom prst="rect">
          <a:avLst/>
        </a:prstGeom>
      </xdr:spPr>
    </xdr:pic>
    <xdr:clientData/>
  </xdr:twoCellAnchor>
  <xdr:twoCellAnchor editAs="oneCell">
    <xdr:from>
      <xdr:col>1</xdr:col>
      <xdr:colOff>171450</xdr:colOff>
      <xdr:row>538</xdr:row>
      <xdr:rowOff>76200</xdr:rowOff>
    </xdr:from>
    <xdr:to>
      <xdr:col>5</xdr:col>
      <xdr:colOff>782986</xdr:colOff>
      <xdr:row>551</xdr:row>
      <xdr:rowOff>119700</xdr:rowOff>
    </xdr:to>
    <xdr:pic>
      <xdr:nvPicPr>
        <xdr:cNvPr id="8" name="Imagen 7">
          <a:extLst>
            <a:ext uri="{FF2B5EF4-FFF2-40B4-BE49-F238E27FC236}">
              <a16:creationId xmlns:a16="http://schemas.microsoft.com/office/drawing/2014/main" id="{9764F28E-8921-41D7-B719-3219C7E32319}"/>
            </a:ext>
          </a:extLst>
        </xdr:cNvPr>
        <xdr:cNvPicPr>
          <a:picLocks noChangeAspect="1"/>
        </xdr:cNvPicPr>
      </xdr:nvPicPr>
      <xdr:blipFill>
        <a:blip xmlns:r="http://schemas.openxmlformats.org/officeDocument/2006/relationships" r:embed="rId7"/>
        <a:stretch>
          <a:fillRect/>
        </a:stretch>
      </xdr:blipFill>
      <xdr:spPr>
        <a:xfrm>
          <a:off x="422910" y="99555300"/>
          <a:ext cx="3423316" cy="2420940"/>
        </a:xfrm>
        <a:prstGeom prst="rect">
          <a:avLst/>
        </a:prstGeom>
      </xdr:spPr>
    </xdr:pic>
    <xdr:clientData/>
  </xdr:twoCellAnchor>
  <xdr:twoCellAnchor editAs="oneCell">
    <xdr:from>
      <xdr:col>7</xdr:col>
      <xdr:colOff>304800</xdr:colOff>
      <xdr:row>538</xdr:row>
      <xdr:rowOff>85725</xdr:rowOff>
    </xdr:from>
    <xdr:to>
      <xdr:col>11</xdr:col>
      <xdr:colOff>179070</xdr:colOff>
      <xdr:row>551</xdr:row>
      <xdr:rowOff>123825</xdr:rowOff>
    </xdr:to>
    <xdr:pic>
      <xdr:nvPicPr>
        <xdr:cNvPr id="9" name="Imagen 8">
          <a:extLst>
            <a:ext uri="{FF2B5EF4-FFF2-40B4-BE49-F238E27FC236}">
              <a16:creationId xmlns:a16="http://schemas.microsoft.com/office/drawing/2014/main" id="{924C3BD1-5B7D-45E0-BC6B-F4BB4451CCBE}"/>
            </a:ext>
          </a:extLst>
        </xdr:cNvPr>
        <xdr:cNvPicPr>
          <a:picLocks noChangeAspect="1"/>
        </xdr:cNvPicPr>
      </xdr:nvPicPr>
      <xdr:blipFill>
        <a:blip xmlns:r="http://schemas.openxmlformats.org/officeDocument/2006/relationships" r:embed="rId8"/>
        <a:stretch>
          <a:fillRect/>
        </a:stretch>
      </xdr:blipFill>
      <xdr:spPr>
        <a:xfrm>
          <a:off x="4838700" y="99564825"/>
          <a:ext cx="3463290" cy="2415540"/>
        </a:xfrm>
        <a:prstGeom prst="rect">
          <a:avLst/>
        </a:prstGeom>
      </xdr:spPr>
    </xdr:pic>
    <xdr:clientData/>
  </xdr:twoCellAnchor>
  <xdr:twoCellAnchor editAs="oneCell">
    <xdr:from>
      <xdr:col>1</xdr:col>
      <xdr:colOff>171450</xdr:colOff>
      <xdr:row>554</xdr:row>
      <xdr:rowOff>66675</xdr:rowOff>
    </xdr:from>
    <xdr:to>
      <xdr:col>6</xdr:col>
      <xdr:colOff>7620</xdr:colOff>
      <xdr:row>567</xdr:row>
      <xdr:rowOff>112395</xdr:rowOff>
    </xdr:to>
    <xdr:pic>
      <xdr:nvPicPr>
        <xdr:cNvPr id="10" name="Imagen 9">
          <a:extLst>
            <a:ext uri="{FF2B5EF4-FFF2-40B4-BE49-F238E27FC236}">
              <a16:creationId xmlns:a16="http://schemas.microsoft.com/office/drawing/2014/main" id="{6553B34C-A622-43EA-BF98-F16894AB2D92}"/>
            </a:ext>
          </a:extLst>
        </xdr:cNvPr>
        <xdr:cNvPicPr>
          <a:picLocks noChangeAspect="1"/>
        </xdr:cNvPicPr>
      </xdr:nvPicPr>
      <xdr:blipFill>
        <a:blip xmlns:r="http://schemas.openxmlformats.org/officeDocument/2006/relationships" r:embed="rId9"/>
        <a:stretch>
          <a:fillRect/>
        </a:stretch>
      </xdr:blipFill>
      <xdr:spPr>
        <a:xfrm>
          <a:off x="422910" y="102471855"/>
          <a:ext cx="3463290" cy="2423160"/>
        </a:xfrm>
        <a:prstGeom prst="rect">
          <a:avLst/>
        </a:prstGeom>
      </xdr:spPr>
    </xdr:pic>
    <xdr:clientData/>
  </xdr:twoCellAnchor>
  <xdr:twoCellAnchor editAs="oneCell">
    <xdr:from>
      <xdr:col>7</xdr:col>
      <xdr:colOff>295275</xdr:colOff>
      <xdr:row>554</xdr:row>
      <xdr:rowOff>57150</xdr:rowOff>
    </xdr:from>
    <xdr:to>
      <xdr:col>11</xdr:col>
      <xdr:colOff>169545</xdr:colOff>
      <xdr:row>567</xdr:row>
      <xdr:rowOff>102870</xdr:rowOff>
    </xdr:to>
    <xdr:pic>
      <xdr:nvPicPr>
        <xdr:cNvPr id="11" name="Imagen 10">
          <a:extLst>
            <a:ext uri="{FF2B5EF4-FFF2-40B4-BE49-F238E27FC236}">
              <a16:creationId xmlns:a16="http://schemas.microsoft.com/office/drawing/2014/main" id="{6959CE3B-8B4A-4B52-AE9E-1C9AE500714B}"/>
            </a:ext>
          </a:extLst>
        </xdr:cNvPr>
        <xdr:cNvPicPr>
          <a:picLocks noChangeAspect="1"/>
        </xdr:cNvPicPr>
      </xdr:nvPicPr>
      <xdr:blipFill>
        <a:blip xmlns:r="http://schemas.openxmlformats.org/officeDocument/2006/relationships" r:embed="rId10"/>
        <a:stretch>
          <a:fillRect/>
        </a:stretch>
      </xdr:blipFill>
      <xdr:spPr>
        <a:xfrm>
          <a:off x="4829175" y="102462330"/>
          <a:ext cx="3463290" cy="2423160"/>
        </a:xfrm>
        <a:prstGeom prst="rect">
          <a:avLst/>
        </a:prstGeom>
      </xdr:spPr>
    </xdr:pic>
    <xdr:clientData/>
  </xdr:twoCellAnchor>
  <xdr:twoCellAnchor editAs="oneCell">
    <xdr:from>
      <xdr:col>1</xdr:col>
      <xdr:colOff>390525</xdr:colOff>
      <xdr:row>586</xdr:row>
      <xdr:rowOff>76200</xdr:rowOff>
    </xdr:from>
    <xdr:to>
      <xdr:col>6</xdr:col>
      <xdr:colOff>221025</xdr:colOff>
      <xdr:row>599</xdr:row>
      <xdr:rowOff>119700</xdr:rowOff>
    </xdr:to>
    <xdr:pic>
      <xdr:nvPicPr>
        <xdr:cNvPr id="12" name="Imagen 11">
          <a:extLst>
            <a:ext uri="{FF2B5EF4-FFF2-40B4-BE49-F238E27FC236}">
              <a16:creationId xmlns:a16="http://schemas.microsoft.com/office/drawing/2014/main" id="{30469389-05F5-437B-8D15-3FC681EE883D}"/>
            </a:ext>
          </a:extLst>
        </xdr:cNvPr>
        <xdr:cNvPicPr>
          <a:picLocks noChangeAspect="1"/>
        </xdr:cNvPicPr>
      </xdr:nvPicPr>
      <xdr:blipFill>
        <a:blip xmlns:r="http://schemas.openxmlformats.org/officeDocument/2006/relationships" r:embed="rId11"/>
        <a:stretch>
          <a:fillRect/>
        </a:stretch>
      </xdr:blipFill>
      <xdr:spPr>
        <a:xfrm>
          <a:off x="641985" y="108333540"/>
          <a:ext cx="3457620" cy="2420940"/>
        </a:xfrm>
        <a:prstGeom prst="rect">
          <a:avLst/>
        </a:prstGeom>
      </xdr:spPr>
    </xdr:pic>
    <xdr:clientData/>
  </xdr:twoCellAnchor>
  <xdr:twoCellAnchor editAs="oneCell">
    <xdr:from>
      <xdr:col>7</xdr:col>
      <xdr:colOff>533400</xdr:colOff>
      <xdr:row>586</xdr:row>
      <xdr:rowOff>85725</xdr:rowOff>
    </xdr:from>
    <xdr:to>
      <xdr:col>11</xdr:col>
      <xdr:colOff>407670</xdr:colOff>
      <xdr:row>599</xdr:row>
      <xdr:rowOff>123825</xdr:rowOff>
    </xdr:to>
    <xdr:pic>
      <xdr:nvPicPr>
        <xdr:cNvPr id="13" name="Imagen 12">
          <a:extLst>
            <a:ext uri="{FF2B5EF4-FFF2-40B4-BE49-F238E27FC236}">
              <a16:creationId xmlns:a16="http://schemas.microsoft.com/office/drawing/2014/main" id="{831C20A4-ECFE-4FF7-8281-587F367A75C0}"/>
            </a:ext>
          </a:extLst>
        </xdr:cNvPr>
        <xdr:cNvPicPr>
          <a:picLocks noChangeAspect="1"/>
        </xdr:cNvPicPr>
      </xdr:nvPicPr>
      <xdr:blipFill>
        <a:blip xmlns:r="http://schemas.openxmlformats.org/officeDocument/2006/relationships" r:embed="rId12"/>
        <a:stretch>
          <a:fillRect/>
        </a:stretch>
      </xdr:blipFill>
      <xdr:spPr>
        <a:xfrm>
          <a:off x="5067300" y="108343065"/>
          <a:ext cx="3463290" cy="2415540"/>
        </a:xfrm>
        <a:prstGeom prst="rect">
          <a:avLst/>
        </a:prstGeom>
      </xdr:spPr>
    </xdr:pic>
    <xdr:clientData/>
  </xdr:twoCellAnchor>
  <xdr:twoCellAnchor editAs="oneCell">
    <xdr:from>
      <xdr:col>1</xdr:col>
      <xdr:colOff>180975</xdr:colOff>
      <xdr:row>570</xdr:row>
      <xdr:rowOff>57150</xdr:rowOff>
    </xdr:from>
    <xdr:to>
      <xdr:col>6</xdr:col>
      <xdr:colOff>19350</xdr:colOff>
      <xdr:row>583</xdr:row>
      <xdr:rowOff>100650</xdr:rowOff>
    </xdr:to>
    <xdr:pic>
      <xdr:nvPicPr>
        <xdr:cNvPr id="14" name="Imagen 13">
          <a:extLst>
            <a:ext uri="{FF2B5EF4-FFF2-40B4-BE49-F238E27FC236}">
              <a16:creationId xmlns:a16="http://schemas.microsoft.com/office/drawing/2014/main" id="{FAF26764-285B-4DF9-87A4-301191892C6E}"/>
            </a:ext>
          </a:extLst>
        </xdr:cNvPr>
        <xdr:cNvPicPr>
          <a:picLocks noChangeAspect="1"/>
        </xdr:cNvPicPr>
      </xdr:nvPicPr>
      <xdr:blipFill>
        <a:blip xmlns:r="http://schemas.openxmlformats.org/officeDocument/2006/relationships" r:embed="rId13"/>
        <a:stretch>
          <a:fillRect/>
        </a:stretch>
      </xdr:blipFill>
      <xdr:spPr>
        <a:xfrm>
          <a:off x="432435" y="105388410"/>
          <a:ext cx="3465495" cy="2420940"/>
        </a:xfrm>
        <a:prstGeom prst="rect">
          <a:avLst/>
        </a:prstGeom>
      </xdr:spPr>
    </xdr:pic>
    <xdr:clientData/>
  </xdr:twoCellAnchor>
  <xdr:twoCellAnchor editAs="oneCell">
    <xdr:from>
      <xdr:col>7</xdr:col>
      <xdr:colOff>285750</xdr:colOff>
      <xdr:row>570</xdr:row>
      <xdr:rowOff>66675</xdr:rowOff>
    </xdr:from>
    <xdr:to>
      <xdr:col>11</xdr:col>
      <xdr:colOff>167640</xdr:colOff>
      <xdr:row>583</xdr:row>
      <xdr:rowOff>112395</xdr:rowOff>
    </xdr:to>
    <xdr:pic>
      <xdr:nvPicPr>
        <xdr:cNvPr id="15" name="Imagen 14">
          <a:extLst>
            <a:ext uri="{FF2B5EF4-FFF2-40B4-BE49-F238E27FC236}">
              <a16:creationId xmlns:a16="http://schemas.microsoft.com/office/drawing/2014/main" id="{890DDAC2-FE19-4454-B032-AA3B0DE5BC92}"/>
            </a:ext>
          </a:extLst>
        </xdr:cNvPr>
        <xdr:cNvPicPr>
          <a:picLocks noChangeAspect="1"/>
        </xdr:cNvPicPr>
      </xdr:nvPicPr>
      <xdr:blipFill>
        <a:blip xmlns:r="http://schemas.openxmlformats.org/officeDocument/2006/relationships" r:embed="rId14"/>
        <a:stretch>
          <a:fillRect/>
        </a:stretch>
      </xdr:blipFill>
      <xdr:spPr>
        <a:xfrm>
          <a:off x="4819650" y="105397935"/>
          <a:ext cx="3470910" cy="2423160"/>
        </a:xfrm>
        <a:prstGeom prst="rect">
          <a:avLst/>
        </a:prstGeom>
      </xdr:spPr>
    </xdr:pic>
    <xdr:clientData/>
  </xdr:twoCellAnchor>
  <xdr:twoCellAnchor editAs="oneCell">
    <xdr:from>
      <xdr:col>1</xdr:col>
      <xdr:colOff>352425</xdr:colOff>
      <xdr:row>297</xdr:row>
      <xdr:rowOff>57150</xdr:rowOff>
    </xdr:from>
    <xdr:to>
      <xdr:col>6</xdr:col>
      <xdr:colOff>176487</xdr:colOff>
      <xdr:row>310</xdr:row>
      <xdr:rowOff>100650</xdr:rowOff>
    </xdr:to>
    <xdr:pic>
      <xdr:nvPicPr>
        <xdr:cNvPr id="16" name="Imagen 15">
          <a:extLst>
            <a:ext uri="{FF2B5EF4-FFF2-40B4-BE49-F238E27FC236}">
              <a16:creationId xmlns:a16="http://schemas.microsoft.com/office/drawing/2014/main" id="{9D1AEBA1-F30D-4C50-ADF7-EA9BBCD375B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03885" y="55043070"/>
          <a:ext cx="3451182" cy="2420940"/>
        </a:xfrm>
        <a:prstGeom prst="rect">
          <a:avLst/>
        </a:prstGeom>
      </xdr:spPr>
    </xdr:pic>
    <xdr:clientData/>
  </xdr:twoCellAnchor>
  <xdr:twoCellAnchor editAs="oneCell">
    <xdr:from>
      <xdr:col>7</xdr:col>
      <xdr:colOff>371475</xdr:colOff>
      <xdr:row>297</xdr:row>
      <xdr:rowOff>47625</xdr:rowOff>
    </xdr:from>
    <xdr:to>
      <xdr:col>11</xdr:col>
      <xdr:colOff>245745</xdr:colOff>
      <xdr:row>310</xdr:row>
      <xdr:rowOff>85725</xdr:rowOff>
    </xdr:to>
    <xdr:pic>
      <xdr:nvPicPr>
        <xdr:cNvPr id="17" name="Imagen 16">
          <a:extLst>
            <a:ext uri="{FF2B5EF4-FFF2-40B4-BE49-F238E27FC236}">
              <a16:creationId xmlns:a16="http://schemas.microsoft.com/office/drawing/2014/main" id="{F84F8707-955F-4AD3-B496-6E4DBA8107D2}"/>
            </a:ext>
          </a:extLst>
        </xdr:cNvPr>
        <xdr:cNvPicPr>
          <a:picLocks noChangeAspect="1"/>
        </xdr:cNvPicPr>
      </xdr:nvPicPr>
      <xdr:blipFill>
        <a:blip xmlns:r="http://schemas.openxmlformats.org/officeDocument/2006/relationships" r:embed="rId16"/>
        <a:stretch>
          <a:fillRect/>
        </a:stretch>
      </xdr:blipFill>
      <xdr:spPr>
        <a:xfrm>
          <a:off x="4905375" y="55033545"/>
          <a:ext cx="3463290" cy="2415540"/>
        </a:xfrm>
        <a:prstGeom prst="rect">
          <a:avLst/>
        </a:prstGeom>
      </xdr:spPr>
    </xdr:pic>
    <xdr:clientData/>
  </xdr:twoCellAnchor>
  <xdr:twoCellAnchor editAs="oneCell">
    <xdr:from>
      <xdr:col>1</xdr:col>
      <xdr:colOff>304800</xdr:colOff>
      <xdr:row>169</xdr:row>
      <xdr:rowOff>114300</xdr:rowOff>
    </xdr:from>
    <xdr:to>
      <xdr:col>5</xdr:col>
      <xdr:colOff>737073</xdr:colOff>
      <xdr:row>182</xdr:row>
      <xdr:rowOff>12261</xdr:rowOff>
    </xdr:to>
    <xdr:pic>
      <xdr:nvPicPr>
        <xdr:cNvPr id="18" name="Imagen 17">
          <a:extLst>
            <a:ext uri="{FF2B5EF4-FFF2-40B4-BE49-F238E27FC236}">
              <a16:creationId xmlns:a16="http://schemas.microsoft.com/office/drawing/2014/main" id="{3118D288-D952-4E1A-BD21-730F8FDF063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556260" y="31516320"/>
          <a:ext cx="3244053" cy="2275401"/>
        </a:xfrm>
        <a:prstGeom prst="rect">
          <a:avLst/>
        </a:prstGeom>
      </xdr:spPr>
    </xdr:pic>
    <xdr:clientData/>
  </xdr:twoCellAnchor>
  <xdr:twoCellAnchor editAs="oneCell">
    <xdr:from>
      <xdr:col>1</xdr:col>
      <xdr:colOff>352425</xdr:colOff>
      <xdr:row>522</xdr:row>
      <xdr:rowOff>66674</xdr:rowOff>
    </xdr:from>
    <xdr:to>
      <xdr:col>6</xdr:col>
      <xdr:colOff>188175</xdr:colOff>
      <xdr:row>535</xdr:row>
      <xdr:rowOff>110174</xdr:rowOff>
    </xdr:to>
    <xdr:pic>
      <xdr:nvPicPr>
        <xdr:cNvPr id="19" name="Imagen 18">
          <a:extLst>
            <a:ext uri="{FF2B5EF4-FFF2-40B4-BE49-F238E27FC236}">
              <a16:creationId xmlns:a16="http://schemas.microsoft.com/office/drawing/2014/main" id="{26230075-B763-472B-A2A7-54CEEEF07D6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603885" y="96619694"/>
          <a:ext cx="3462870" cy="2420940"/>
        </a:xfrm>
        <a:prstGeom prst="rect">
          <a:avLst/>
        </a:prstGeom>
      </xdr:spPr>
    </xdr:pic>
    <xdr:clientData/>
  </xdr:twoCellAnchor>
  <xdr:oneCellAnchor>
    <xdr:from>
      <xdr:col>1</xdr:col>
      <xdr:colOff>304800</xdr:colOff>
      <xdr:row>345</xdr:row>
      <xdr:rowOff>76200</xdr:rowOff>
    </xdr:from>
    <xdr:ext cx="3359187" cy="2517866"/>
    <xdr:pic>
      <xdr:nvPicPr>
        <xdr:cNvPr id="20" name="Imagen 19">
          <a:extLst>
            <a:ext uri="{FF2B5EF4-FFF2-40B4-BE49-F238E27FC236}">
              <a16:creationId xmlns:a16="http://schemas.microsoft.com/office/drawing/2014/main" id="{B45955BA-13F5-4CA0-957C-081426FE4021}"/>
            </a:ext>
          </a:extLst>
        </xdr:cNvPr>
        <xdr:cNvPicPr>
          <a:picLocks noChangeAspect="1"/>
        </xdr:cNvPicPr>
      </xdr:nvPicPr>
      <xdr:blipFill>
        <a:blip xmlns:r="http://schemas.openxmlformats.org/officeDocument/2006/relationships" r:embed="rId19"/>
        <a:stretch>
          <a:fillRect/>
        </a:stretch>
      </xdr:blipFill>
      <xdr:spPr>
        <a:xfrm>
          <a:off x="556260" y="63855600"/>
          <a:ext cx="3359187" cy="2517866"/>
        </a:xfrm>
        <a:prstGeom prst="rect">
          <a:avLst/>
        </a:prstGeom>
      </xdr:spPr>
    </xdr:pic>
    <xdr:clientData/>
  </xdr:oneCellAnchor>
  <xdr:oneCellAnchor>
    <xdr:from>
      <xdr:col>7</xdr:col>
      <xdr:colOff>247650</xdr:colOff>
      <xdr:row>345</xdr:row>
      <xdr:rowOff>66675</xdr:rowOff>
    </xdr:from>
    <xdr:ext cx="3360420" cy="2522220"/>
    <xdr:pic>
      <xdr:nvPicPr>
        <xdr:cNvPr id="21" name="Imagen 20">
          <a:extLst>
            <a:ext uri="{FF2B5EF4-FFF2-40B4-BE49-F238E27FC236}">
              <a16:creationId xmlns:a16="http://schemas.microsoft.com/office/drawing/2014/main" id="{20261D8A-D3B1-49D6-85AB-2F65AF4B64BE}"/>
            </a:ext>
          </a:extLst>
        </xdr:cNvPr>
        <xdr:cNvPicPr>
          <a:picLocks noChangeAspect="1"/>
        </xdr:cNvPicPr>
      </xdr:nvPicPr>
      <xdr:blipFill>
        <a:blip xmlns:r="http://schemas.openxmlformats.org/officeDocument/2006/relationships" r:embed="rId20"/>
        <a:stretch>
          <a:fillRect/>
        </a:stretch>
      </xdr:blipFill>
      <xdr:spPr>
        <a:xfrm>
          <a:off x="4781550" y="63846075"/>
          <a:ext cx="3360420" cy="2522220"/>
        </a:xfrm>
        <a:prstGeom prst="rect">
          <a:avLst/>
        </a:prstGeom>
      </xdr:spPr>
    </xdr:pic>
    <xdr:clientData/>
  </xdr:oneCellAnchor>
  <xdr:twoCellAnchor editAs="oneCell">
    <xdr:from>
      <xdr:col>1</xdr:col>
      <xdr:colOff>342900</xdr:colOff>
      <xdr:row>361</xdr:row>
      <xdr:rowOff>104775</xdr:rowOff>
    </xdr:from>
    <xdr:to>
      <xdr:col>6</xdr:col>
      <xdr:colOff>140970</xdr:colOff>
      <xdr:row>374</xdr:row>
      <xdr:rowOff>120015</xdr:rowOff>
    </xdr:to>
    <xdr:pic>
      <xdr:nvPicPr>
        <xdr:cNvPr id="22" name="Imagen 21">
          <a:extLst>
            <a:ext uri="{FF2B5EF4-FFF2-40B4-BE49-F238E27FC236}">
              <a16:creationId xmlns:a16="http://schemas.microsoft.com/office/drawing/2014/main" id="{6A5C8823-44E1-44B3-A20B-0E9F4DE388AE}"/>
            </a:ext>
          </a:extLst>
        </xdr:cNvPr>
        <xdr:cNvPicPr>
          <a:picLocks noChangeAspect="1"/>
        </xdr:cNvPicPr>
      </xdr:nvPicPr>
      <xdr:blipFill>
        <a:blip xmlns:r="http://schemas.openxmlformats.org/officeDocument/2006/relationships" r:embed="rId21"/>
        <a:stretch>
          <a:fillRect/>
        </a:stretch>
      </xdr:blipFill>
      <xdr:spPr>
        <a:xfrm>
          <a:off x="594360" y="66810255"/>
          <a:ext cx="3425190" cy="2392680"/>
        </a:xfrm>
        <a:prstGeom prst="rect">
          <a:avLst/>
        </a:prstGeom>
      </xdr:spPr>
    </xdr:pic>
    <xdr:clientData/>
  </xdr:twoCellAnchor>
  <xdr:twoCellAnchor editAs="oneCell">
    <xdr:from>
      <xdr:col>7</xdr:col>
      <xdr:colOff>381000</xdr:colOff>
      <xdr:row>361</xdr:row>
      <xdr:rowOff>76200</xdr:rowOff>
    </xdr:from>
    <xdr:to>
      <xdr:col>11</xdr:col>
      <xdr:colOff>217170</xdr:colOff>
      <xdr:row>374</xdr:row>
      <xdr:rowOff>91440</xdr:rowOff>
    </xdr:to>
    <xdr:pic>
      <xdr:nvPicPr>
        <xdr:cNvPr id="23" name="Imagen 22">
          <a:extLst>
            <a:ext uri="{FF2B5EF4-FFF2-40B4-BE49-F238E27FC236}">
              <a16:creationId xmlns:a16="http://schemas.microsoft.com/office/drawing/2014/main" id="{53A75704-F299-4ADD-9884-01CA516FD10C}"/>
            </a:ext>
          </a:extLst>
        </xdr:cNvPr>
        <xdr:cNvPicPr>
          <a:picLocks noChangeAspect="1"/>
        </xdr:cNvPicPr>
      </xdr:nvPicPr>
      <xdr:blipFill>
        <a:blip xmlns:r="http://schemas.openxmlformats.org/officeDocument/2006/relationships" r:embed="rId22"/>
        <a:stretch>
          <a:fillRect/>
        </a:stretch>
      </xdr:blipFill>
      <xdr:spPr>
        <a:xfrm>
          <a:off x="4914900" y="66781680"/>
          <a:ext cx="3425190" cy="2392680"/>
        </a:xfrm>
        <a:prstGeom prst="rect">
          <a:avLst/>
        </a:prstGeom>
      </xdr:spPr>
    </xdr:pic>
    <xdr:clientData/>
  </xdr:twoCellAnchor>
  <xdr:twoCellAnchor editAs="oneCell">
    <xdr:from>
      <xdr:col>7</xdr:col>
      <xdr:colOff>466725</xdr:colOff>
      <xdr:row>25</xdr:row>
      <xdr:rowOff>76200</xdr:rowOff>
    </xdr:from>
    <xdr:to>
      <xdr:col>11</xdr:col>
      <xdr:colOff>345079</xdr:colOff>
      <xdr:row>38</xdr:row>
      <xdr:rowOff>110175</xdr:rowOff>
    </xdr:to>
    <xdr:pic>
      <xdr:nvPicPr>
        <xdr:cNvPr id="24" name="Imagen 23">
          <a:extLst>
            <a:ext uri="{FF2B5EF4-FFF2-40B4-BE49-F238E27FC236}">
              <a16:creationId xmlns:a16="http://schemas.microsoft.com/office/drawing/2014/main" id="{EDE27C6F-7812-4248-A3DD-9548CAAEFDCD}"/>
            </a:ext>
          </a:extLst>
        </xdr:cNvPr>
        <xdr:cNvPicPr>
          <a:picLocks noChangeAspect="1"/>
        </xdr:cNvPicPr>
      </xdr:nvPicPr>
      <xdr:blipFill>
        <a:blip xmlns:r="http://schemas.openxmlformats.org/officeDocument/2006/relationships" r:embed="rId23"/>
        <a:stretch>
          <a:fillRect/>
        </a:stretch>
      </xdr:blipFill>
      <xdr:spPr>
        <a:xfrm>
          <a:off x="5000625" y="4861560"/>
          <a:ext cx="3467374" cy="2426655"/>
        </a:xfrm>
        <a:prstGeom prst="rect">
          <a:avLst/>
        </a:prstGeom>
      </xdr:spPr>
    </xdr:pic>
    <xdr:clientData/>
  </xdr:twoCellAnchor>
  <xdr:twoCellAnchor editAs="oneCell">
    <xdr:from>
      <xdr:col>7</xdr:col>
      <xdr:colOff>438150</xdr:colOff>
      <xdr:row>41</xdr:row>
      <xdr:rowOff>47625</xdr:rowOff>
    </xdr:from>
    <xdr:to>
      <xdr:col>11</xdr:col>
      <xdr:colOff>316504</xdr:colOff>
      <xdr:row>54</xdr:row>
      <xdr:rowOff>91125</xdr:rowOff>
    </xdr:to>
    <xdr:pic>
      <xdr:nvPicPr>
        <xdr:cNvPr id="25" name="Imagen 24">
          <a:extLst>
            <a:ext uri="{FF2B5EF4-FFF2-40B4-BE49-F238E27FC236}">
              <a16:creationId xmlns:a16="http://schemas.microsoft.com/office/drawing/2014/main" id="{019EBB94-72E2-484B-B0C8-A630BCCE8A93}"/>
            </a:ext>
          </a:extLst>
        </xdr:cNvPr>
        <xdr:cNvPicPr>
          <a:picLocks noChangeAspect="1"/>
        </xdr:cNvPicPr>
      </xdr:nvPicPr>
      <xdr:blipFill>
        <a:blip xmlns:r="http://schemas.openxmlformats.org/officeDocument/2006/relationships" r:embed="rId24"/>
        <a:stretch>
          <a:fillRect/>
        </a:stretch>
      </xdr:blipFill>
      <xdr:spPr>
        <a:xfrm>
          <a:off x="4972050" y="7820025"/>
          <a:ext cx="3467374" cy="2420940"/>
        </a:xfrm>
        <a:prstGeom prst="rect">
          <a:avLst/>
        </a:prstGeom>
      </xdr:spPr>
    </xdr:pic>
    <xdr:clientData/>
  </xdr:twoCellAnchor>
  <xdr:twoCellAnchor editAs="oneCell">
    <xdr:from>
      <xdr:col>7</xdr:col>
      <xdr:colOff>304800</xdr:colOff>
      <xdr:row>169</xdr:row>
      <xdr:rowOff>57150</xdr:rowOff>
    </xdr:from>
    <xdr:to>
      <xdr:col>11</xdr:col>
      <xdr:colOff>183154</xdr:colOff>
      <xdr:row>182</xdr:row>
      <xdr:rowOff>100650</xdr:rowOff>
    </xdr:to>
    <xdr:pic>
      <xdr:nvPicPr>
        <xdr:cNvPr id="26" name="Imagen 25">
          <a:extLst>
            <a:ext uri="{FF2B5EF4-FFF2-40B4-BE49-F238E27FC236}">
              <a16:creationId xmlns:a16="http://schemas.microsoft.com/office/drawing/2014/main" id="{B2111F6D-EE8F-4FB8-BD53-78162285606C}"/>
            </a:ext>
          </a:extLst>
        </xdr:cNvPr>
        <xdr:cNvPicPr>
          <a:picLocks noChangeAspect="1"/>
        </xdr:cNvPicPr>
      </xdr:nvPicPr>
      <xdr:blipFill>
        <a:blip xmlns:r="http://schemas.openxmlformats.org/officeDocument/2006/relationships" r:embed="rId25"/>
        <a:stretch>
          <a:fillRect/>
        </a:stretch>
      </xdr:blipFill>
      <xdr:spPr>
        <a:xfrm>
          <a:off x="4838700" y="31459170"/>
          <a:ext cx="3467374" cy="2420940"/>
        </a:xfrm>
        <a:prstGeom prst="rect">
          <a:avLst/>
        </a:prstGeom>
      </xdr:spPr>
    </xdr:pic>
    <xdr:clientData/>
  </xdr:twoCellAnchor>
  <xdr:twoCellAnchor editAs="oneCell">
    <xdr:from>
      <xdr:col>7</xdr:col>
      <xdr:colOff>200025</xdr:colOff>
      <xdr:row>522</xdr:row>
      <xdr:rowOff>76200</xdr:rowOff>
    </xdr:from>
    <xdr:to>
      <xdr:col>11</xdr:col>
      <xdr:colOff>508000</xdr:colOff>
      <xdr:row>535</xdr:row>
      <xdr:rowOff>119700</xdr:rowOff>
    </xdr:to>
    <xdr:pic>
      <xdr:nvPicPr>
        <xdr:cNvPr id="27" name="Imagen 26" descr="E:\DCIM\139___11\IMG_1489.JPG">
          <a:extLst>
            <a:ext uri="{FF2B5EF4-FFF2-40B4-BE49-F238E27FC236}">
              <a16:creationId xmlns:a16="http://schemas.microsoft.com/office/drawing/2014/main" id="{40517AD5-E299-4290-BE70-C849EEC2FC79}"/>
            </a:ext>
          </a:extLst>
        </xdr:cNvPr>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733925" y="96629220"/>
          <a:ext cx="3896995" cy="2420940"/>
        </a:xfrm>
        <a:prstGeom prst="rect">
          <a:avLst/>
        </a:prstGeom>
        <a:noFill/>
        <a:ln>
          <a:noFill/>
        </a:ln>
      </xdr:spPr>
    </xdr:pic>
    <xdr:clientData/>
  </xdr:twoCellAnchor>
  <xdr:twoCellAnchor editAs="oneCell">
    <xdr:from>
      <xdr:col>7</xdr:col>
      <xdr:colOff>485775</xdr:colOff>
      <xdr:row>795</xdr:row>
      <xdr:rowOff>76200</xdr:rowOff>
    </xdr:from>
    <xdr:to>
      <xdr:col>7</xdr:col>
      <xdr:colOff>485775</xdr:colOff>
      <xdr:row>795</xdr:row>
      <xdr:rowOff>0</xdr:rowOff>
    </xdr:to>
    <xdr:pic>
      <xdr:nvPicPr>
        <xdr:cNvPr id="28" name="Imagen 27">
          <a:extLst>
            <a:ext uri="{FF2B5EF4-FFF2-40B4-BE49-F238E27FC236}">
              <a16:creationId xmlns:a16="http://schemas.microsoft.com/office/drawing/2014/main" id="{8A44B20A-140F-4D3D-872D-C89A9B062983}"/>
            </a:ext>
          </a:extLst>
        </xdr:cNvPr>
        <xdr:cNvPicPr>
          <a:picLocks noChangeAspect="1"/>
        </xdr:cNvPicPr>
      </xdr:nvPicPr>
      <xdr:blipFill>
        <a:blip xmlns:r="http://schemas.openxmlformats.org/officeDocument/2006/relationships" r:embed="rId27"/>
        <a:stretch>
          <a:fillRect/>
        </a:stretch>
      </xdr:blipFill>
      <xdr:spPr>
        <a:xfrm>
          <a:off x="5019675" y="126392940"/>
          <a:ext cx="0" cy="0"/>
        </a:xfrm>
        <a:prstGeom prst="rect">
          <a:avLst/>
        </a:prstGeom>
      </xdr:spPr>
    </xdr:pic>
    <xdr:clientData/>
  </xdr:twoCellAnchor>
  <xdr:twoCellAnchor editAs="oneCell">
    <xdr:from>
      <xdr:col>7</xdr:col>
      <xdr:colOff>485970</xdr:colOff>
      <xdr:row>73</xdr:row>
      <xdr:rowOff>58316</xdr:rowOff>
    </xdr:from>
    <xdr:to>
      <xdr:col>11</xdr:col>
      <xdr:colOff>359230</xdr:colOff>
      <xdr:row>86</xdr:row>
      <xdr:rowOff>106835</xdr:rowOff>
    </xdr:to>
    <xdr:pic>
      <xdr:nvPicPr>
        <xdr:cNvPr id="29" name="Imagen 28">
          <a:extLst>
            <a:ext uri="{FF2B5EF4-FFF2-40B4-BE49-F238E27FC236}">
              <a16:creationId xmlns:a16="http://schemas.microsoft.com/office/drawing/2014/main" id="{4A49DD4D-839F-48FF-A8BF-9B439A26AB45}"/>
            </a:ext>
          </a:extLst>
        </xdr:cNvPr>
        <xdr:cNvPicPr>
          <a:picLocks noChangeAspect="1"/>
        </xdr:cNvPicPr>
      </xdr:nvPicPr>
      <xdr:blipFill>
        <a:blip xmlns:r="http://schemas.openxmlformats.org/officeDocument/2006/relationships" r:embed="rId28"/>
        <a:stretch>
          <a:fillRect/>
        </a:stretch>
      </xdr:blipFill>
      <xdr:spPr>
        <a:xfrm>
          <a:off x="5019870" y="13888616"/>
          <a:ext cx="3462280" cy="2425959"/>
        </a:xfrm>
        <a:prstGeom prst="rect">
          <a:avLst/>
        </a:prstGeom>
      </xdr:spPr>
    </xdr:pic>
    <xdr:clientData/>
  </xdr:twoCellAnchor>
  <xdr:twoCellAnchor editAs="oneCell">
    <xdr:from>
      <xdr:col>7</xdr:col>
      <xdr:colOff>485970</xdr:colOff>
      <xdr:row>89</xdr:row>
      <xdr:rowOff>58316</xdr:rowOff>
    </xdr:from>
    <xdr:to>
      <xdr:col>11</xdr:col>
      <xdr:colOff>351610</xdr:colOff>
      <xdr:row>102</xdr:row>
      <xdr:rowOff>99215</xdr:rowOff>
    </xdr:to>
    <xdr:pic>
      <xdr:nvPicPr>
        <xdr:cNvPr id="30" name="Imagen 29">
          <a:extLst>
            <a:ext uri="{FF2B5EF4-FFF2-40B4-BE49-F238E27FC236}">
              <a16:creationId xmlns:a16="http://schemas.microsoft.com/office/drawing/2014/main" id="{B63892DB-8B8C-4045-9719-EFC4E1537DE3}"/>
            </a:ext>
          </a:extLst>
        </xdr:cNvPr>
        <xdr:cNvPicPr>
          <a:picLocks noChangeAspect="1"/>
        </xdr:cNvPicPr>
      </xdr:nvPicPr>
      <xdr:blipFill>
        <a:blip xmlns:r="http://schemas.openxmlformats.org/officeDocument/2006/relationships" r:embed="rId29"/>
        <a:stretch>
          <a:fillRect/>
        </a:stretch>
      </xdr:blipFill>
      <xdr:spPr>
        <a:xfrm>
          <a:off x="5019870" y="16814696"/>
          <a:ext cx="3454660" cy="2418339"/>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31" name="Imagen 30">
          <a:extLst>
            <a:ext uri="{FF2B5EF4-FFF2-40B4-BE49-F238E27FC236}">
              <a16:creationId xmlns:a16="http://schemas.microsoft.com/office/drawing/2014/main" id="{40A4815A-C4CE-42E2-9AE0-6BFA1E2C1A9C}"/>
            </a:ext>
          </a:extLst>
        </xdr:cNvPr>
        <xdr:cNvPicPr>
          <a:picLocks noChangeAspect="1"/>
        </xdr:cNvPicPr>
      </xdr:nvPicPr>
      <xdr:blipFill>
        <a:blip xmlns:r="http://schemas.openxmlformats.org/officeDocument/2006/relationships" r:embed="rId30"/>
        <a:stretch>
          <a:fillRect/>
        </a:stretch>
      </xdr:blipFill>
      <xdr:spPr>
        <a:xfrm>
          <a:off x="727710" y="19808812"/>
          <a:ext cx="3347202" cy="2342139"/>
        </a:xfrm>
        <a:prstGeom prst="rect">
          <a:avLst/>
        </a:prstGeom>
      </xdr:spPr>
    </xdr:pic>
    <xdr:clientData/>
  </xdr:twoCellAnchor>
  <xdr:twoCellAnchor editAs="oneCell">
    <xdr:from>
      <xdr:col>7</xdr:col>
      <xdr:colOff>476250</xdr:colOff>
      <xdr:row>105</xdr:row>
      <xdr:rowOff>126352</xdr:rowOff>
    </xdr:from>
    <xdr:to>
      <xdr:col>11</xdr:col>
      <xdr:colOff>235210</xdr:colOff>
      <xdr:row>118</xdr:row>
      <xdr:rowOff>83431</xdr:rowOff>
    </xdr:to>
    <xdr:pic>
      <xdr:nvPicPr>
        <xdr:cNvPr id="32" name="Imagen 31">
          <a:extLst>
            <a:ext uri="{FF2B5EF4-FFF2-40B4-BE49-F238E27FC236}">
              <a16:creationId xmlns:a16="http://schemas.microsoft.com/office/drawing/2014/main" id="{01836C9B-01B4-4FAF-9E18-699370F4E585}"/>
            </a:ext>
          </a:extLst>
        </xdr:cNvPr>
        <xdr:cNvPicPr>
          <a:picLocks noChangeAspect="1"/>
        </xdr:cNvPicPr>
      </xdr:nvPicPr>
      <xdr:blipFill>
        <a:blip xmlns:r="http://schemas.openxmlformats.org/officeDocument/2006/relationships" r:embed="rId31"/>
        <a:stretch>
          <a:fillRect/>
        </a:stretch>
      </xdr:blipFill>
      <xdr:spPr>
        <a:xfrm>
          <a:off x="5010150" y="19808812"/>
          <a:ext cx="3347980" cy="2334519"/>
        </a:xfrm>
        <a:prstGeom prst="rect">
          <a:avLst/>
        </a:prstGeom>
      </xdr:spPr>
    </xdr:pic>
    <xdr:clientData/>
  </xdr:twoCellAnchor>
  <xdr:twoCellAnchor editAs="oneCell">
    <xdr:from>
      <xdr:col>1</xdr:col>
      <xdr:colOff>359617</xdr:colOff>
      <xdr:row>265</xdr:row>
      <xdr:rowOff>68036</xdr:rowOff>
    </xdr:from>
    <xdr:to>
      <xdr:col>6</xdr:col>
      <xdr:colOff>193999</xdr:colOff>
      <xdr:row>278</xdr:row>
      <xdr:rowOff>116555</xdr:rowOff>
    </xdr:to>
    <xdr:pic>
      <xdr:nvPicPr>
        <xdr:cNvPr id="33" name="Imagen 32">
          <a:extLst>
            <a:ext uri="{FF2B5EF4-FFF2-40B4-BE49-F238E27FC236}">
              <a16:creationId xmlns:a16="http://schemas.microsoft.com/office/drawing/2014/main" id="{87FE2B6B-9E66-48E2-AE28-6306350A38D8}"/>
            </a:ext>
          </a:extLst>
        </xdr:cNvPr>
        <xdr:cNvPicPr>
          <a:picLocks noChangeAspect="1"/>
        </xdr:cNvPicPr>
      </xdr:nvPicPr>
      <xdr:blipFill>
        <a:blip xmlns:r="http://schemas.openxmlformats.org/officeDocument/2006/relationships" r:embed="rId32"/>
        <a:stretch>
          <a:fillRect/>
        </a:stretch>
      </xdr:blipFill>
      <xdr:spPr>
        <a:xfrm>
          <a:off x="611077" y="49194176"/>
          <a:ext cx="3461502" cy="2425959"/>
        </a:xfrm>
        <a:prstGeom prst="rect">
          <a:avLst/>
        </a:prstGeom>
      </xdr:spPr>
    </xdr:pic>
    <xdr:clientData/>
  </xdr:twoCellAnchor>
  <xdr:twoCellAnchor editAs="oneCell">
    <xdr:from>
      <xdr:col>7</xdr:col>
      <xdr:colOff>359617</xdr:colOff>
      <xdr:row>265</xdr:row>
      <xdr:rowOff>68036</xdr:rowOff>
    </xdr:from>
    <xdr:to>
      <xdr:col>11</xdr:col>
      <xdr:colOff>232877</xdr:colOff>
      <xdr:row>278</xdr:row>
      <xdr:rowOff>116555</xdr:rowOff>
    </xdr:to>
    <xdr:pic>
      <xdr:nvPicPr>
        <xdr:cNvPr id="34" name="Imagen 33">
          <a:extLst>
            <a:ext uri="{FF2B5EF4-FFF2-40B4-BE49-F238E27FC236}">
              <a16:creationId xmlns:a16="http://schemas.microsoft.com/office/drawing/2014/main" id="{B261A854-F46E-4D7E-90F6-55B640F3F439}"/>
            </a:ext>
          </a:extLst>
        </xdr:cNvPr>
        <xdr:cNvPicPr>
          <a:picLocks noChangeAspect="1"/>
        </xdr:cNvPicPr>
      </xdr:nvPicPr>
      <xdr:blipFill>
        <a:blip xmlns:r="http://schemas.openxmlformats.org/officeDocument/2006/relationships" r:embed="rId33"/>
        <a:stretch>
          <a:fillRect/>
        </a:stretch>
      </xdr:blipFill>
      <xdr:spPr>
        <a:xfrm>
          <a:off x="4893517" y="49194176"/>
          <a:ext cx="3462280" cy="2425959"/>
        </a:xfrm>
        <a:prstGeom prst="rect">
          <a:avLst/>
        </a:prstGeom>
      </xdr:spPr>
    </xdr:pic>
    <xdr:clientData/>
  </xdr:twoCellAnchor>
  <xdr:twoCellAnchor editAs="oneCell">
    <xdr:from>
      <xdr:col>1</xdr:col>
      <xdr:colOff>388775</xdr:colOff>
      <xdr:row>458</xdr:row>
      <xdr:rowOff>116632</xdr:rowOff>
    </xdr:from>
    <xdr:to>
      <xdr:col>6</xdr:col>
      <xdr:colOff>223448</xdr:colOff>
      <xdr:row>471</xdr:row>
      <xdr:rowOff>95264</xdr:rowOff>
    </xdr:to>
    <xdr:pic>
      <xdr:nvPicPr>
        <xdr:cNvPr id="35" name="Imagen 34">
          <a:extLst>
            <a:ext uri="{FF2B5EF4-FFF2-40B4-BE49-F238E27FC236}">
              <a16:creationId xmlns:a16="http://schemas.microsoft.com/office/drawing/2014/main" id="{77E2020D-FFF3-4FE2-BED4-FAE2EE6F374E}"/>
            </a:ext>
          </a:extLst>
        </xdr:cNvPr>
        <xdr:cNvPicPr>
          <a:picLocks noChangeAspect="1"/>
        </xdr:cNvPicPr>
      </xdr:nvPicPr>
      <xdr:blipFill>
        <a:blip xmlns:r="http://schemas.openxmlformats.org/officeDocument/2006/relationships" r:embed="rId34"/>
        <a:stretch>
          <a:fillRect/>
        </a:stretch>
      </xdr:blipFill>
      <xdr:spPr>
        <a:xfrm>
          <a:off x="640235" y="84858652"/>
          <a:ext cx="3461793" cy="2356072"/>
        </a:xfrm>
        <a:prstGeom prst="rect">
          <a:avLst/>
        </a:prstGeom>
      </xdr:spPr>
    </xdr:pic>
    <xdr:clientData/>
  </xdr:twoCellAnchor>
  <xdr:twoCellAnchor editAs="oneCell">
    <xdr:from>
      <xdr:col>1</xdr:col>
      <xdr:colOff>369337</xdr:colOff>
      <xdr:row>763</xdr:row>
      <xdr:rowOff>77756</xdr:rowOff>
    </xdr:from>
    <xdr:to>
      <xdr:col>6</xdr:col>
      <xdr:colOff>203719</xdr:colOff>
      <xdr:row>776</xdr:row>
      <xdr:rowOff>65316</xdr:rowOff>
    </xdr:to>
    <xdr:pic>
      <xdr:nvPicPr>
        <xdr:cNvPr id="36" name="Imagen 35">
          <a:extLst>
            <a:ext uri="{FF2B5EF4-FFF2-40B4-BE49-F238E27FC236}">
              <a16:creationId xmlns:a16="http://schemas.microsoft.com/office/drawing/2014/main" id="{84CAEAC0-63DD-4876-ADAD-2F03112EAD59}"/>
            </a:ext>
          </a:extLst>
        </xdr:cNvPr>
        <xdr:cNvPicPr>
          <a:picLocks noChangeAspect="1"/>
        </xdr:cNvPicPr>
      </xdr:nvPicPr>
      <xdr:blipFill>
        <a:blip xmlns:r="http://schemas.openxmlformats.org/officeDocument/2006/relationships" r:embed="rId35"/>
        <a:stretch>
          <a:fillRect/>
        </a:stretch>
      </xdr:blipFill>
      <xdr:spPr>
        <a:xfrm>
          <a:off x="620797" y="120603296"/>
          <a:ext cx="3461502" cy="236500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57695</xdr:rowOff>
    </xdr:to>
    <xdr:pic>
      <xdr:nvPicPr>
        <xdr:cNvPr id="37" name="Imagen 36">
          <a:extLst>
            <a:ext uri="{FF2B5EF4-FFF2-40B4-BE49-F238E27FC236}">
              <a16:creationId xmlns:a16="http://schemas.microsoft.com/office/drawing/2014/main" id="{37DC19A1-E7C9-43AF-A564-F4A6B9B95C1A}"/>
            </a:ext>
          </a:extLst>
        </xdr:cNvPr>
        <xdr:cNvPicPr>
          <a:picLocks noChangeAspect="1"/>
        </xdr:cNvPicPr>
      </xdr:nvPicPr>
      <xdr:blipFill>
        <a:blip xmlns:r="http://schemas.openxmlformats.org/officeDocument/2006/relationships" r:embed="rId36"/>
        <a:stretch>
          <a:fillRect/>
        </a:stretch>
      </xdr:blipFill>
      <xdr:spPr>
        <a:xfrm>
          <a:off x="620797" y="123536996"/>
          <a:ext cx="3461502" cy="2357379"/>
        </a:xfrm>
        <a:prstGeom prst="rect">
          <a:avLst/>
        </a:prstGeom>
      </xdr:spPr>
    </xdr:pic>
    <xdr:clientData/>
  </xdr:twoCellAnchor>
  <xdr:twoCellAnchor editAs="oneCell">
    <xdr:from>
      <xdr:col>1</xdr:col>
      <xdr:colOff>320740</xdr:colOff>
      <xdr:row>217</xdr:row>
      <xdr:rowOff>116633</xdr:rowOff>
    </xdr:from>
    <xdr:to>
      <xdr:col>6</xdr:col>
      <xdr:colOff>155122</xdr:colOff>
      <xdr:row>230</xdr:row>
      <xdr:rowOff>104192</xdr:rowOff>
    </xdr:to>
    <xdr:pic>
      <xdr:nvPicPr>
        <xdr:cNvPr id="38" name="Imagen 37">
          <a:extLst>
            <a:ext uri="{FF2B5EF4-FFF2-40B4-BE49-F238E27FC236}">
              <a16:creationId xmlns:a16="http://schemas.microsoft.com/office/drawing/2014/main" id="{7BDDB14B-A32D-473F-B1DB-F18B37AFE117}"/>
            </a:ext>
          </a:extLst>
        </xdr:cNvPr>
        <xdr:cNvPicPr>
          <a:picLocks noChangeAspect="1"/>
        </xdr:cNvPicPr>
      </xdr:nvPicPr>
      <xdr:blipFill>
        <a:blip xmlns:r="http://schemas.openxmlformats.org/officeDocument/2006/relationships" r:embed="rId37"/>
        <a:stretch>
          <a:fillRect/>
        </a:stretch>
      </xdr:blipFill>
      <xdr:spPr>
        <a:xfrm>
          <a:off x="572200" y="40304513"/>
          <a:ext cx="3461502" cy="2364999"/>
        </a:xfrm>
        <a:prstGeom prst="rect">
          <a:avLst/>
        </a:prstGeom>
      </xdr:spPr>
    </xdr:pic>
    <xdr:clientData/>
  </xdr:twoCellAnchor>
  <xdr:twoCellAnchor editAs="oneCell">
    <xdr:from>
      <xdr:col>1</xdr:col>
      <xdr:colOff>320740</xdr:colOff>
      <xdr:row>73</xdr:row>
      <xdr:rowOff>116633</xdr:rowOff>
    </xdr:from>
    <xdr:to>
      <xdr:col>6</xdr:col>
      <xdr:colOff>155122</xdr:colOff>
      <xdr:row>86</xdr:row>
      <xdr:rowOff>104192</xdr:rowOff>
    </xdr:to>
    <xdr:pic>
      <xdr:nvPicPr>
        <xdr:cNvPr id="39" name="Imagen 38">
          <a:extLst>
            <a:ext uri="{FF2B5EF4-FFF2-40B4-BE49-F238E27FC236}">
              <a16:creationId xmlns:a16="http://schemas.microsoft.com/office/drawing/2014/main" id="{AF8EBD80-9265-4084-BA09-11B8ABA2D519}"/>
            </a:ext>
          </a:extLst>
        </xdr:cNvPr>
        <xdr:cNvPicPr>
          <a:picLocks noChangeAspect="1"/>
        </xdr:cNvPicPr>
      </xdr:nvPicPr>
      <xdr:blipFill>
        <a:blip xmlns:r="http://schemas.openxmlformats.org/officeDocument/2006/relationships" r:embed="rId38"/>
        <a:stretch>
          <a:fillRect/>
        </a:stretch>
      </xdr:blipFill>
      <xdr:spPr>
        <a:xfrm>
          <a:off x="572200" y="13946933"/>
          <a:ext cx="3461502" cy="236499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40" name="Imagen 39">
          <a:extLst>
            <a:ext uri="{FF2B5EF4-FFF2-40B4-BE49-F238E27FC236}">
              <a16:creationId xmlns:a16="http://schemas.microsoft.com/office/drawing/2014/main" id="{A2A39530-2EAC-46CB-A525-2BE4D84AB6F9}"/>
            </a:ext>
          </a:extLst>
        </xdr:cNvPr>
        <xdr:cNvPicPr>
          <a:picLocks noChangeAspect="1"/>
        </xdr:cNvPicPr>
      </xdr:nvPicPr>
      <xdr:blipFill>
        <a:blip xmlns:r="http://schemas.openxmlformats.org/officeDocument/2006/relationships" r:embed="rId39"/>
        <a:stretch>
          <a:fillRect/>
        </a:stretch>
      </xdr:blipFill>
      <xdr:spPr>
        <a:xfrm>
          <a:off x="572200" y="16873013"/>
          <a:ext cx="3339582" cy="2273559"/>
        </a:xfrm>
        <a:prstGeom prst="rect">
          <a:avLst/>
        </a:prstGeom>
      </xdr:spPr>
    </xdr:pic>
    <xdr:clientData/>
  </xdr:twoCellAnchor>
  <xdr:twoCellAnchor editAs="oneCell">
    <xdr:from>
      <xdr:col>1</xdr:col>
      <xdr:colOff>320740</xdr:colOff>
      <xdr:row>137</xdr:row>
      <xdr:rowOff>116633</xdr:rowOff>
    </xdr:from>
    <xdr:to>
      <xdr:col>6</xdr:col>
      <xdr:colOff>155122</xdr:colOff>
      <xdr:row>150</xdr:row>
      <xdr:rowOff>104192</xdr:rowOff>
    </xdr:to>
    <xdr:pic>
      <xdr:nvPicPr>
        <xdr:cNvPr id="41" name="Imagen 40">
          <a:extLst>
            <a:ext uri="{FF2B5EF4-FFF2-40B4-BE49-F238E27FC236}">
              <a16:creationId xmlns:a16="http://schemas.microsoft.com/office/drawing/2014/main" id="{E52A6262-86C7-491E-840A-CD25E942E372}"/>
            </a:ext>
          </a:extLst>
        </xdr:cNvPr>
        <xdr:cNvPicPr>
          <a:picLocks noChangeAspect="1"/>
        </xdr:cNvPicPr>
      </xdr:nvPicPr>
      <xdr:blipFill>
        <a:blip xmlns:r="http://schemas.openxmlformats.org/officeDocument/2006/relationships" r:embed="rId40"/>
        <a:stretch>
          <a:fillRect/>
        </a:stretch>
      </xdr:blipFill>
      <xdr:spPr>
        <a:xfrm>
          <a:off x="572200" y="25658873"/>
          <a:ext cx="3461502" cy="2364999"/>
        </a:xfrm>
        <a:prstGeom prst="rect">
          <a:avLst/>
        </a:prstGeom>
      </xdr:spPr>
    </xdr:pic>
    <xdr:clientData/>
  </xdr:twoCellAnchor>
  <xdr:twoCellAnchor editAs="oneCell">
    <xdr:from>
      <xdr:col>7</xdr:col>
      <xdr:colOff>320740</xdr:colOff>
      <xdr:row>137</xdr:row>
      <xdr:rowOff>116633</xdr:rowOff>
    </xdr:from>
    <xdr:to>
      <xdr:col>11</xdr:col>
      <xdr:colOff>194000</xdr:colOff>
      <xdr:row>150</xdr:row>
      <xdr:rowOff>104192</xdr:rowOff>
    </xdr:to>
    <xdr:pic>
      <xdr:nvPicPr>
        <xdr:cNvPr id="42" name="Imagen 41">
          <a:extLst>
            <a:ext uri="{FF2B5EF4-FFF2-40B4-BE49-F238E27FC236}">
              <a16:creationId xmlns:a16="http://schemas.microsoft.com/office/drawing/2014/main" id="{1E68E437-737C-4696-8FC0-1DEC03565F5C}"/>
            </a:ext>
          </a:extLst>
        </xdr:cNvPr>
        <xdr:cNvPicPr>
          <a:picLocks noChangeAspect="1"/>
        </xdr:cNvPicPr>
      </xdr:nvPicPr>
      <xdr:blipFill>
        <a:blip xmlns:r="http://schemas.openxmlformats.org/officeDocument/2006/relationships" r:embed="rId41"/>
        <a:stretch>
          <a:fillRect/>
        </a:stretch>
      </xdr:blipFill>
      <xdr:spPr>
        <a:xfrm>
          <a:off x="4854640" y="25658873"/>
          <a:ext cx="3462280" cy="2364999"/>
        </a:xfrm>
        <a:prstGeom prst="rect">
          <a:avLst/>
        </a:prstGeom>
      </xdr:spPr>
    </xdr:pic>
    <xdr:clientData/>
  </xdr:twoCellAnchor>
  <xdr:twoCellAnchor editAs="oneCell">
    <xdr:from>
      <xdr:col>7</xdr:col>
      <xdr:colOff>437373</xdr:colOff>
      <xdr:row>442</xdr:row>
      <xdr:rowOff>77755</xdr:rowOff>
    </xdr:from>
    <xdr:to>
      <xdr:col>11</xdr:col>
      <xdr:colOff>303013</xdr:colOff>
      <xdr:row>455</xdr:row>
      <xdr:rowOff>57694</xdr:rowOff>
    </xdr:to>
    <xdr:pic>
      <xdr:nvPicPr>
        <xdr:cNvPr id="43" name="Imagen 42">
          <a:extLst>
            <a:ext uri="{FF2B5EF4-FFF2-40B4-BE49-F238E27FC236}">
              <a16:creationId xmlns:a16="http://schemas.microsoft.com/office/drawing/2014/main" id="{AEA138BE-2FD9-4870-90C3-475A9BADF267}"/>
            </a:ext>
          </a:extLst>
        </xdr:cNvPr>
        <xdr:cNvPicPr>
          <a:picLocks noChangeAspect="1"/>
        </xdr:cNvPicPr>
      </xdr:nvPicPr>
      <xdr:blipFill>
        <a:blip xmlns:r="http://schemas.openxmlformats.org/officeDocument/2006/relationships" r:embed="rId42"/>
        <a:stretch>
          <a:fillRect/>
        </a:stretch>
      </xdr:blipFill>
      <xdr:spPr>
        <a:xfrm>
          <a:off x="4971273" y="81893695"/>
          <a:ext cx="3454660" cy="2357379"/>
        </a:xfrm>
        <a:prstGeom prst="rect">
          <a:avLst/>
        </a:prstGeom>
      </xdr:spPr>
    </xdr:pic>
    <xdr:clientData/>
  </xdr:twoCellAnchor>
  <xdr:twoCellAnchor editAs="oneCell">
    <xdr:from>
      <xdr:col>1</xdr:col>
      <xdr:colOff>349897</xdr:colOff>
      <xdr:row>442</xdr:row>
      <xdr:rowOff>136071</xdr:rowOff>
    </xdr:from>
    <xdr:to>
      <xdr:col>6</xdr:col>
      <xdr:colOff>184279</xdr:colOff>
      <xdr:row>455</xdr:row>
      <xdr:rowOff>123630</xdr:rowOff>
    </xdr:to>
    <xdr:pic>
      <xdr:nvPicPr>
        <xdr:cNvPr id="44" name="Imagen 43">
          <a:extLst>
            <a:ext uri="{FF2B5EF4-FFF2-40B4-BE49-F238E27FC236}">
              <a16:creationId xmlns:a16="http://schemas.microsoft.com/office/drawing/2014/main" id="{55818796-1A6D-4DA7-8065-922B157F3670}"/>
            </a:ext>
          </a:extLst>
        </xdr:cNvPr>
        <xdr:cNvPicPr>
          <a:picLocks noChangeAspect="1"/>
        </xdr:cNvPicPr>
      </xdr:nvPicPr>
      <xdr:blipFill>
        <a:blip xmlns:r="http://schemas.openxmlformats.org/officeDocument/2006/relationships" r:embed="rId43"/>
        <a:stretch>
          <a:fillRect/>
        </a:stretch>
      </xdr:blipFill>
      <xdr:spPr>
        <a:xfrm>
          <a:off x="601357" y="81952011"/>
          <a:ext cx="3461502" cy="2364999"/>
        </a:xfrm>
        <a:prstGeom prst="rect">
          <a:avLst/>
        </a:prstGeom>
      </xdr:spPr>
    </xdr:pic>
    <xdr:clientData/>
  </xdr:twoCellAnchor>
  <xdr:twoCellAnchor editAs="oneCell">
    <xdr:from>
      <xdr:col>7</xdr:col>
      <xdr:colOff>369337</xdr:colOff>
      <xdr:row>458</xdr:row>
      <xdr:rowOff>97194</xdr:rowOff>
    </xdr:from>
    <xdr:to>
      <xdr:col>11</xdr:col>
      <xdr:colOff>234977</xdr:colOff>
      <xdr:row>471</xdr:row>
      <xdr:rowOff>77133</xdr:rowOff>
    </xdr:to>
    <xdr:pic>
      <xdr:nvPicPr>
        <xdr:cNvPr id="45" name="Imagen 44">
          <a:extLst>
            <a:ext uri="{FF2B5EF4-FFF2-40B4-BE49-F238E27FC236}">
              <a16:creationId xmlns:a16="http://schemas.microsoft.com/office/drawing/2014/main" id="{BF5821AA-365F-4485-AC51-070E1C092BF7}"/>
            </a:ext>
          </a:extLst>
        </xdr:cNvPr>
        <xdr:cNvPicPr>
          <a:picLocks noChangeAspect="1"/>
        </xdr:cNvPicPr>
      </xdr:nvPicPr>
      <xdr:blipFill>
        <a:blip xmlns:r="http://schemas.openxmlformats.org/officeDocument/2006/relationships" r:embed="rId44"/>
        <a:stretch>
          <a:fillRect/>
        </a:stretch>
      </xdr:blipFill>
      <xdr:spPr>
        <a:xfrm>
          <a:off x="4903237" y="84839214"/>
          <a:ext cx="3454660" cy="2357379"/>
        </a:xfrm>
        <a:prstGeom prst="rect">
          <a:avLst/>
        </a:prstGeom>
      </xdr:spPr>
    </xdr:pic>
    <xdr:clientData/>
  </xdr:twoCellAnchor>
  <xdr:twoCellAnchor editAs="oneCell">
    <xdr:from>
      <xdr:col>1</xdr:col>
      <xdr:colOff>369337</xdr:colOff>
      <xdr:row>474</xdr:row>
      <xdr:rowOff>58316</xdr:rowOff>
    </xdr:from>
    <xdr:to>
      <xdr:col>6</xdr:col>
      <xdr:colOff>211339</xdr:colOff>
      <xdr:row>487</xdr:row>
      <xdr:rowOff>53495</xdr:rowOff>
    </xdr:to>
    <xdr:pic>
      <xdr:nvPicPr>
        <xdr:cNvPr id="46" name="Imagen 45">
          <a:extLst>
            <a:ext uri="{FF2B5EF4-FFF2-40B4-BE49-F238E27FC236}">
              <a16:creationId xmlns:a16="http://schemas.microsoft.com/office/drawing/2014/main" id="{72F0D2B2-353E-4E49-8381-6ADD85B38A18}"/>
            </a:ext>
          </a:extLst>
        </xdr:cNvPr>
        <xdr:cNvPicPr>
          <a:picLocks noChangeAspect="1"/>
        </xdr:cNvPicPr>
      </xdr:nvPicPr>
      <xdr:blipFill>
        <a:blip xmlns:r="http://schemas.openxmlformats.org/officeDocument/2006/relationships" r:embed="rId45"/>
        <a:stretch>
          <a:fillRect/>
        </a:stretch>
      </xdr:blipFill>
      <xdr:spPr>
        <a:xfrm>
          <a:off x="620797" y="87726416"/>
          <a:ext cx="3469122" cy="2471679"/>
        </a:xfrm>
        <a:prstGeom prst="rect">
          <a:avLst/>
        </a:prstGeom>
      </xdr:spPr>
    </xdr:pic>
    <xdr:clientData/>
  </xdr:twoCellAnchor>
  <xdr:twoCellAnchor editAs="oneCell">
    <xdr:from>
      <xdr:col>7</xdr:col>
      <xdr:colOff>330459</xdr:colOff>
      <xdr:row>474</xdr:row>
      <xdr:rowOff>126352</xdr:rowOff>
    </xdr:from>
    <xdr:to>
      <xdr:col>11</xdr:col>
      <xdr:colOff>203719</xdr:colOff>
      <xdr:row>487</xdr:row>
      <xdr:rowOff>113911</xdr:rowOff>
    </xdr:to>
    <xdr:pic>
      <xdr:nvPicPr>
        <xdr:cNvPr id="47" name="Imagen 46">
          <a:extLst>
            <a:ext uri="{FF2B5EF4-FFF2-40B4-BE49-F238E27FC236}">
              <a16:creationId xmlns:a16="http://schemas.microsoft.com/office/drawing/2014/main" id="{9123E9B2-0540-45D8-BD08-0AB3F7F9F050}"/>
            </a:ext>
          </a:extLst>
        </xdr:cNvPr>
        <xdr:cNvPicPr>
          <a:picLocks noChangeAspect="1"/>
        </xdr:cNvPicPr>
      </xdr:nvPicPr>
      <xdr:blipFill>
        <a:blip xmlns:r="http://schemas.openxmlformats.org/officeDocument/2006/relationships" r:embed="rId46"/>
        <a:stretch>
          <a:fillRect/>
        </a:stretch>
      </xdr:blipFill>
      <xdr:spPr>
        <a:xfrm>
          <a:off x="4864359" y="87794452"/>
          <a:ext cx="3462280" cy="2464059"/>
        </a:xfrm>
        <a:prstGeom prst="rect">
          <a:avLst/>
        </a:prstGeom>
      </xdr:spPr>
    </xdr:pic>
    <xdr:clientData/>
  </xdr:twoCellAnchor>
  <xdr:twoCellAnchor editAs="oneCell">
    <xdr:from>
      <xdr:col>7</xdr:col>
      <xdr:colOff>359617</xdr:colOff>
      <xdr:row>490</xdr:row>
      <xdr:rowOff>68036</xdr:rowOff>
    </xdr:from>
    <xdr:to>
      <xdr:col>11</xdr:col>
      <xdr:colOff>232877</xdr:colOff>
      <xdr:row>503</xdr:row>
      <xdr:rowOff>55595</xdr:rowOff>
    </xdr:to>
    <xdr:pic>
      <xdr:nvPicPr>
        <xdr:cNvPr id="48" name="Imagen 47">
          <a:extLst>
            <a:ext uri="{FF2B5EF4-FFF2-40B4-BE49-F238E27FC236}">
              <a16:creationId xmlns:a16="http://schemas.microsoft.com/office/drawing/2014/main" id="{7843407E-13E1-405C-9AE6-26B08959D852}"/>
            </a:ext>
          </a:extLst>
        </xdr:cNvPr>
        <xdr:cNvPicPr>
          <a:picLocks noChangeAspect="1"/>
        </xdr:cNvPicPr>
      </xdr:nvPicPr>
      <xdr:blipFill>
        <a:blip xmlns:r="http://schemas.openxmlformats.org/officeDocument/2006/relationships" r:embed="rId47"/>
        <a:stretch>
          <a:fillRect/>
        </a:stretch>
      </xdr:blipFill>
      <xdr:spPr>
        <a:xfrm>
          <a:off x="4893517" y="90768896"/>
          <a:ext cx="3462280" cy="2364999"/>
        </a:xfrm>
        <a:prstGeom prst="rect">
          <a:avLst/>
        </a:prstGeom>
      </xdr:spPr>
    </xdr:pic>
    <xdr:clientData/>
  </xdr:twoCellAnchor>
  <xdr:twoCellAnchor editAs="oneCell">
    <xdr:from>
      <xdr:col>1</xdr:col>
      <xdr:colOff>330459</xdr:colOff>
      <xdr:row>490</xdr:row>
      <xdr:rowOff>106914</xdr:rowOff>
    </xdr:from>
    <xdr:to>
      <xdr:col>6</xdr:col>
      <xdr:colOff>164841</xdr:colOff>
      <xdr:row>503</xdr:row>
      <xdr:rowOff>94473</xdr:rowOff>
    </xdr:to>
    <xdr:pic>
      <xdr:nvPicPr>
        <xdr:cNvPr id="49" name="Imagen 48">
          <a:extLst>
            <a:ext uri="{FF2B5EF4-FFF2-40B4-BE49-F238E27FC236}">
              <a16:creationId xmlns:a16="http://schemas.microsoft.com/office/drawing/2014/main" id="{8EB5AD5E-4548-4B63-A322-4A8D3DAEF073}"/>
            </a:ext>
          </a:extLst>
        </xdr:cNvPr>
        <xdr:cNvPicPr>
          <a:picLocks noChangeAspect="1"/>
        </xdr:cNvPicPr>
      </xdr:nvPicPr>
      <xdr:blipFill>
        <a:blip xmlns:r="http://schemas.openxmlformats.org/officeDocument/2006/relationships" r:embed="rId48"/>
        <a:stretch>
          <a:fillRect/>
        </a:stretch>
      </xdr:blipFill>
      <xdr:spPr>
        <a:xfrm>
          <a:off x="581919" y="90807774"/>
          <a:ext cx="3461502" cy="2364999"/>
        </a:xfrm>
        <a:prstGeom prst="rect">
          <a:avLst/>
        </a:prstGeom>
      </xdr:spPr>
    </xdr:pic>
    <xdr:clientData/>
  </xdr:twoCellAnchor>
  <xdr:twoCellAnchor editAs="oneCell">
    <xdr:from>
      <xdr:col>7</xdr:col>
      <xdr:colOff>398495</xdr:colOff>
      <xdr:row>506</xdr:row>
      <xdr:rowOff>106914</xdr:rowOff>
    </xdr:from>
    <xdr:to>
      <xdr:col>11</xdr:col>
      <xdr:colOff>271755</xdr:colOff>
      <xdr:row>519</xdr:row>
      <xdr:rowOff>94474</xdr:rowOff>
    </xdr:to>
    <xdr:pic>
      <xdr:nvPicPr>
        <xdr:cNvPr id="50" name="Imagen 49">
          <a:extLst>
            <a:ext uri="{FF2B5EF4-FFF2-40B4-BE49-F238E27FC236}">
              <a16:creationId xmlns:a16="http://schemas.microsoft.com/office/drawing/2014/main" id="{E523AF31-EB4C-4CBC-B324-241FDDA9B29F}"/>
            </a:ext>
          </a:extLst>
        </xdr:cNvPr>
        <xdr:cNvPicPr>
          <a:picLocks noChangeAspect="1"/>
        </xdr:cNvPicPr>
      </xdr:nvPicPr>
      <xdr:blipFill>
        <a:blip xmlns:r="http://schemas.openxmlformats.org/officeDocument/2006/relationships" r:embed="rId49"/>
        <a:stretch>
          <a:fillRect/>
        </a:stretch>
      </xdr:blipFill>
      <xdr:spPr>
        <a:xfrm>
          <a:off x="4932395" y="93733854"/>
          <a:ext cx="3462280" cy="2365000"/>
        </a:xfrm>
        <a:prstGeom prst="rect">
          <a:avLst/>
        </a:prstGeom>
      </xdr:spPr>
    </xdr:pic>
    <xdr:clientData/>
  </xdr:twoCellAnchor>
  <xdr:twoCellAnchor editAs="oneCell">
    <xdr:from>
      <xdr:col>1</xdr:col>
      <xdr:colOff>379056</xdr:colOff>
      <xdr:row>506</xdr:row>
      <xdr:rowOff>97194</xdr:rowOff>
    </xdr:from>
    <xdr:to>
      <xdr:col>6</xdr:col>
      <xdr:colOff>213438</xdr:colOff>
      <xdr:row>519</xdr:row>
      <xdr:rowOff>84754</xdr:rowOff>
    </xdr:to>
    <xdr:pic>
      <xdr:nvPicPr>
        <xdr:cNvPr id="51" name="Imagen 50">
          <a:extLst>
            <a:ext uri="{FF2B5EF4-FFF2-40B4-BE49-F238E27FC236}">
              <a16:creationId xmlns:a16="http://schemas.microsoft.com/office/drawing/2014/main" id="{4FD6A1BD-7D96-419F-B7CC-C2DB1F65DA19}"/>
            </a:ext>
          </a:extLst>
        </xdr:cNvPr>
        <xdr:cNvPicPr>
          <a:picLocks noChangeAspect="1"/>
        </xdr:cNvPicPr>
      </xdr:nvPicPr>
      <xdr:blipFill>
        <a:blip xmlns:r="http://schemas.openxmlformats.org/officeDocument/2006/relationships" r:embed="rId50"/>
        <a:stretch>
          <a:fillRect/>
        </a:stretch>
      </xdr:blipFill>
      <xdr:spPr>
        <a:xfrm>
          <a:off x="630516" y="93724134"/>
          <a:ext cx="3461502" cy="2365000"/>
        </a:xfrm>
        <a:prstGeom prst="rect">
          <a:avLst/>
        </a:prstGeom>
      </xdr:spPr>
    </xdr:pic>
    <xdr:clientData/>
  </xdr:twoCellAnchor>
  <xdr:twoCellAnchor editAs="oneCell">
    <xdr:from>
      <xdr:col>7</xdr:col>
      <xdr:colOff>408214</xdr:colOff>
      <xdr:row>779</xdr:row>
      <xdr:rowOff>97194</xdr:rowOff>
    </xdr:from>
    <xdr:to>
      <xdr:col>11</xdr:col>
      <xdr:colOff>273854</xdr:colOff>
      <xdr:row>792</xdr:row>
      <xdr:rowOff>77133</xdr:rowOff>
    </xdr:to>
    <xdr:pic>
      <xdr:nvPicPr>
        <xdr:cNvPr id="52" name="Imagen 51">
          <a:extLst>
            <a:ext uri="{FF2B5EF4-FFF2-40B4-BE49-F238E27FC236}">
              <a16:creationId xmlns:a16="http://schemas.microsoft.com/office/drawing/2014/main" id="{D65EB4B2-CF30-4C90-A267-2D20BE9CCDB3}"/>
            </a:ext>
          </a:extLst>
        </xdr:cNvPr>
        <xdr:cNvPicPr>
          <a:picLocks noChangeAspect="1"/>
        </xdr:cNvPicPr>
      </xdr:nvPicPr>
      <xdr:blipFill>
        <a:blip xmlns:r="http://schemas.openxmlformats.org/officeDocument/2006/relationships" r:embed="rId51"/>
        <a:stretch>
          <a:fillRect/>
        </a:stretch>
      </xdr:blipFill>
      <xdr:spPr>
        <a:xfrm>
          <a:off x="4942114" y="123556434"/>
          <a:ext cx="3454660" cy="2357379"/>
        </a:xfrm>
        <a:prstGeom prst="rect">
          <a:avLst/>
        </a:prstGeom>
      </xdr:spPr>
    </xdr:pic>
    <xdr:clientData/>
  </xdr:twoCellAnchor>
  <xdr:twoCellAnchor editAs="oneCell">
    <xdr:from>
      <xdr:col>7</xdr:col>
      <xdr:colOff>320739</xdr:colOff>
      <xdr:row>763</xdr:row>
      <xdr:rowOff>77755</xdr:rowOff>
    </xdr:from>
    <xdr:to>
      <xdr:col>11</xdr:col>
      <xdr:colOff>193999</xdr:colOff>
      <xdr:row>776</xdr:row>
      <xdr:rowOff>65315</xdr:rowOff>
    </xdr:to>
    <xdr:pic>
      <xdr:nvPicPr>
        <xdr:cNvPr id="53" name="Imagen 52">
          <a:extLst>
            <a:ext uri="{FF2B5EF4-FFF2-40B4-BE49-F238E27FC236}">
              <a16:creationId xmlns:a16="http://schemas.microsoft.com/office/drawing/2014/main" id="{13931E2A-9160-4F77-BDC3-EA5E01493497}"/>
            </a:ext>
          </a:extLst>
        </xdr:cNvPr>
        <xdr:cNvPicPr>
          <a:picLocks noChangeAspect="1"/>
        </xdr:cNvPicPr>
      </xdr:nvPicPr>
      <xdr:blipFill>
        <a:blip xmlns:r="http://schemas.openxmlformats.org/officeDocument/2006/relationships" r:embed="rId52"/>
        <a:stretch>
          <a:fillRect/>
        </a:stretch>
      </xdr:blipFill>
      <xdr:spPr>
        <a:xfrm>
          <a:off x="4854639" y="120603295"/>
          <a:ext cx="3462280" cy="2365000"/>
        </a:xfrm>
        <a:prstGeom prst="rect">
          <a:avLst/>
        </a:prstGeom>
      </xdr:spPr>
    </xdr:pic>
    <xdr:clientData/>
  </xdr:twoCellAnchor>
  <xdr:twoCellAnchor editAs="oneCell">
    <xdr:from>
      <xdr:col>1</xdr:col>
      <xdr:colOff>427653</xdr:colOff>
      <xdr:row>651</xdr:row>
      <xdr:rowOff>87474</xdr:rowOff>
    </xdr:from>
    <xdr:to>
      <xdr:col>6</xdr:col>
      <xdr:colOff>262035</xdr:colOff>
      <xdr:row>664</xdr:row>
      <xdr:rowOff>75034</xdr:rowOff>
    </xdr:to>
    <xdr:pic>
      <xdr:nvPicPr>
        <xdr:cNvPr id="54" name="Imagen 53">
          <a:extLst>
            <a:ext uri="{FF2B5EF4-FFF2-40B4-BE49-F238E27FC236}">
              <a16:creationId xmlns:a16="http://schemas.microsoft.com/office/drawing/2014/main" id="{8664F538-25C2-4FB6-978D-A322827C9D95}"/>
            </a:ext>
          </a:extLst>
        </xdr:cNvPr>
        <xdr:cNvPicPr>
          <a:picLocks noChangeAspect="1"/>
        </xdr:cNvPicPr>
      </xdr:nvPicPr>
      <xdr:blipFill>
        <a:blip xmlns:r="http://schemas.openxmlformats.org/officeDocument/2006/relationships" r:embed="rId53"/>
        <a:stretch>
          <a:fillRect/>
        </a:stretch>
      </xdr:blipFill>
      <xdr:spPr>
        <a:xfrm>
          <a:off x="679113" y="117686934"/>
          <a:ext cx="3461502" cy="2365000"/>
        </a:xfrm>
        <a:prstGeom prst="rect">
          <a:avLst/>
        </a:prstGeom>
      </xdr:spPr>
    </xdr:pic>
    <xdr:clientData/>
  </xdr:twoCellAnchor>
  <xdr:twoCellAnchor editAs="oneCell">
    <xdr:from>
      <xdr:col>7</xdr:col>
      <xdr:colOff>359617</xdr:colOff>
      <xdr:row>651</xdr:row>
      <xdr:rowOff>77755</xdr:rowOff>
    </xdr:from>
    <xdr:to>
      <xdr:col>11</xdr:col>
      <xdr:colOff>225257</xdr:colOff>
      <xdr:row>664</xdr:row>
      <xdr:rowOff>57695</xdr:rowOff>
    </xdr:to>
    <xdr:pic>
      <xdr:nvPicPr>
        <xdr:cNvPr id="55" name="Imagen 54">
          <a:extLst>
            <a:ext uri="{FF2B5EF4-FFF2-40B4-BE49-F238E27FC236}">
              <a16:creationId xmlns:a16="http://schemas.microsoft.com/office/drawing/2014/main" id="{062FF652-401C-4547-9852-598FEF7A809D}"/>
            </a:ext>
          </a:extLst>
        </xdr:cNvPr>
        <xdr:cNvPicPr>
          <a:picLocks noChangeAspect="1"/>
        </xdr:cNvPicPr>
      </xdr:nvPicPr>
      <xdr:blipFill>
        <a:blip xmlns:r="http://schemas.openxmlformats.org/officeDocument/2006/relationships" r:embed="rId54"/>
        <a:stretch>
          <a:fillRect/>
        </a:stretch>
      </xdr:blipFill>
      <xdr:spPr>
        <a:xfrm>
          <a:off x="4893517" y="117677215"/>
          <a:ext cx="3454660" cy="2357380"/>
        </a:xfrm>
        <a:prstGeom prst="rect">
          <a:avLst/>
        </a:prstGeom>
      </xdr:spPr>
    </xdr:pic>
    <xdr:clientData/>
  </xdr:twoCellAnchor>
  <xdr:twoCellAnchor editAs="oneCell">
    <xdr:from>
      <xdr:col>1</xdr:col>
      <xdr:colOff>641480</xdr:colOff>
      <xdr:row>9</xdr:row>
      <xdr:rowOff>165229</xdr:rowOff>
    </xdr:from>
    <xdr:to>
      <xdr:col>6</xdr:col>
      <xdr:colOff>356532</xdr:colOff>
      <xdr:row>22</xdr:row>
      <xdr:rowOff>50923</xdr:rowOff>
    </xdr:to>
    <xdr:pic>
      <xdr:nvPicPr>
        <xdr:cNvPr id="56" name="Imagen 55">
          <a:extLst>
            <a:ext uri="{FF2B5EF4-FFF2-40B4-BE49-F238E27FC236}">
              <a16:creationId xmlns:a16="http://schemas.microsoft.com/office/drawing/2014/main" id="{9F6F88AA-5817-4580-AB5A-0CFA3A40DC0F}"/>
            </a:ext>
          </a:extLst>
        </xdr:cNvPr>
        <xdr:cNvPicPr>
          <a:picLocks noChangeAspect="1"/>
        </xdr:cNvPicPr>
      </xdr:nvPicPr>
      <xdr:blipFill>
        <a:blip xmlns:r="http://schemas.openxmlformats.org/officeDocument/2006/relationships" r:embed="rId55"/>
        <a:stretch>
          <a:fillRect/>
        </a:stretch>
      </xdr:blipFill>
      <xdr:spPr>
        <a:xfrm>
          <a:off x="892940" y="1963549"/>
          <a:ext cx="3342172" cy="2278374"/>
        </a:xfrm>
        <a:prstGeom prst="rect">
          <a:avLst/>
        </a:prstGeom>
      </xdr:spPr>
    </xdr:pic>
    <xdr:clientData/>
  </xdr:twoCellAnchor>
  <xdr:twoCellAnchor editAs="oneCell">
    <xdr:from>
      <xdr:col>7</xdr:col>
      <xdr:colOff>534567</xdr:colOff>
      <xdr:row>9</xdr:row>
      <xdr:rowOff>126352</xdr:rowOff>
    </xdr:from>
    <xdr:to>
      <xdr:col>11</xdr:col>
      <xdr:colOff>294383</xdr:colOff>
      <xdr:row>22</xdr:row>
      <xdr:rowOff>1301</xdr:rowOff>
    </xdr:to>
    <xdr:pic>
      <xdr:nvPicPr>
        <xdr:cNvPr id="57" name="Imagen 56">
          <a:extLst>
            <a:ext uri="{FF2B5EF4-FFF2-40B4-BE49-F238E27FC236}">
              <a16:creationId xmlns:a16="http://schemas.microsoft.com/office/drawing/2014/main" id="{56BF73C2-DEE7-4CD7-9CB7-D92970DCE705}"/>
            </a:ext>
          </a:extLst>
        </xdr:cNvPr>
        <xdr:cNvPicPr>
          <a:picLocks noChangeAspect="1"/>
        </xdr:cNvPicPr>
      </xdr:nvPicPr>
      <xdr:blipFill>
        <a:blip xmlns:r="http://schemas.openxmlformats.org/officeDocument/2006/relationships" r:embed="rId56"/>
        <a:stretch>
          <a:fillRect/>
        </a:stretch>
      </xdr:blipFill>
      <xdr:spPr>
        <a:xfrm>
          <a:off x="5068467" y="1924672"/>
          <a:ext cx="3348836" cy="2267629"/>
        </a:xfrm>
        <a:prstGeom prst="rect">
          <a:avLst/>
        </a:prstGeom>
      </xdr:spPr>
    </xdr:pic>
    <xdr:clientData/>
  </xdr:twoCellAnchor>
  <xdr:twoCellAnchor editAs="oneCell">
    <xdr:from>
      <xdr:col>1</xdr:col>
      <xdr:colOff>417934</xdr:colOff>
      <xdr:row>57</xdr:row>
      <xdr:rowOff>116633</xdr:rowOff>
    </xdr:from>
    <xdr:to>
      <xdr:col>6</xdr:col>
      <xdr:colOff>128847</xdr:colOff>
      <xdr:row>70</xdr:row>
      <xdr:rowOff>27993</xdr:rowOff>
    </xdr:to>
    <xdr:pic>
      <xdr:nvPicPr>
        <xdr:cNvPr id="58" name="Imagen 57">
          <a:extLst>
            <a:ext uri="{FF2B5EF4-FFF2-40B4-BE49-F238E27FC236}">
              <a16:creationId xmlns:a16="http://schemas.microsoft.com/office/drawing/2014/main" id="{D3C88736-DAA6-4A1E-816E-55C6B7F24163}"/>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669394" y="10822733"/>
          <a:ext cx="3338033" cy="2288800"/>
        </a:xfrm>
        <a:prstGeom prst="rect">
          <a:avLst/>
        </a:prstGeom>
      </xdr:spPr>
    </xdr:pic>
    <xdr:clientData/>
  </xdr:twoCellAnchor>
  <xdr:twoCellAnchor editAs="oneCell">
    <xdr:from>
      <xdr:col>7</xdr:col>
      <xdr:colOff>417934</xdr:colOff>
      <xdr:row>57</xdr:row>
      <xdr:rowOff>116633</xdr:rowOff>
    </xdr:from>
    <xdr:to>
      <xdr:col>11</xdr:col>
      <xdr:colOff>162510</xdr:colOff>
      <xdr:row>70</xdr:row>
      <xdr:rowOff>17762</xdr:rowOff>
    </xdr:to>
    <xdr:pic>
      <xdr:nvPicPr>
        <xdr:cNvPr id="59" name="Imagen 58">
          <a:extLst>
            <a:ext uri="{FF2B5EF4-FFF2-40B4-BE49-F238E27FC236}">
              <a16:creationId xmlns:a16="http://schemas.microsoft.com/office/drawing/2014/main" id="{8519DE95-46BB-45E9-84B0-CEE7E5CD8AAC}"/>
            </a:ext>
          </a:extLst>
        </xdr:cNvPr>
        <xdr:cNvPicPr>
          <a:picLocks noChangeAspect="1"/>
        </xdr:cNvPicPr>
      </xdr:nvPicPr>
      <xdr:blipFill>
        <a:blip xmlns:r="http://schemas.openxmlformats.org/officeDocument/2006/relationships" r:embed="rId58"/>
        <a:stretch>
          <a:fillRect/>
        </a:stretch>
      </xdr:blipFill>
      <xdr:spPr>
        <a:xfrm>
          <a:off x="4951834" y="10822733"/>
          <a:ext cx="3333596" cy="2278569"/>
        </a:xfrm>
        <a:prstGeom prst="rect">
          <a:avLst/>
        </a:prstGeom>
      </xdr:spPr>
    </xdr:pic>
    <xdr:clientData/>
  </xdr:twoCellAnchor>
  <xdr:twoCellAnchor editAs="oneCell">
    <xdr:from>
      <xdr:col>7</xdr:col>
      <xdr:colOff>0</xdr:colOff>
      <xdr:row>71</xdr:row>
      <xdr:rowOff>0</xdr:rowOff>
    </xdr:from>
    <xdr:to>
      <xdr:col>13</xdr:col>
      <xdr:colOff>57150</xdr:colOff>
      <xdr:row>73</xdr:row>
      <xdr:rowOff>9525</xdr:rowOff>
    </xdr:to>
    <xdr:pic>
      <xdr:nvPicPr>
        <xdr:cNvPr id="60" name="Imagen 59">
          <a:extLst>
            <a:ext uri="{FF2B5EF4-FFF2-40B4-BE49-F238E27FC236}">
              <a16:creationId xmlns:a16="http://schemas.microsoft.com/office/drawing/2014/main" id="{BD988985-ADE7-41CC-A32E-CD5B4355118E}"/>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4533900" y="13266420"/>
          <a:ext cx="4293870" cy="573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505409</xdr:colOff>
      <xdr:row>121</xdr:row>
      <xdr:rowOff>126352</xdr:rowOff>
    </xdr:from>
    <xdr:to>
      <xdr:col>6</xdr:col>
      <xdr:colOff>217871</xdr:colOff>
      <xdr:row>134</xdr:row>
      <xdr:rowOff>22471</xdr:rowOff>
    </xdr:to>
    <xdr:pic>
      <xdr:nvPicPr>
        <xdr:cNvPr id="61" name="Imagen 60">
          <a:extLst>
            <a:ext uri="{FF2B5EF4-FFF2-40B4-BE49-F238E27FC236}">
              <a16:creationId xmlns:a16="http://schemas.microsoft.com/office/drawing/2014/main" id="{E815FEFC-7F31-4FD1-8D62-0F240997AA85}"/>
            </a:ext>
          </a:extLst>
        </xdr:cNvPr>
        <xdr:cNvPicPr>
          <a:picLocks noChangeAspect="1"/>
        </xdr:cNvPicPr>
      </xdr:nvPicPr>
      <xdr:blipFill>
        <a:blip xmlns:r="http://schemas.openxmlformats.org/officeDocument/2006/relationships" r:embed="rId60"/>
        <a:stretch>
          <a:fillRect/>
        </a:stretch>
      </xdr:blipFill>
      <xdr:spPr>
        <a:xfrm>
          <a:off x="756869" y="22734892"/>
          <a:ext cx="3339582" cy="2273559"/>
        </a:xfrm>
        <a:prstGeom prst="rect">
          <a:avLst/>
        </a:prstGeom>
      </xdr:spPr>
    </xdr:pic>
    <xdr:clientData/>
  </xdr:twoCellAnchor>
  <xdr:twoCellAnchor editAs="oneCell">
    <xdr:from>
      <xdr:col>7</xdr:col>
      <xdr:colOff>505409</xdr:colOff>
      <xdr:row>121</xdr:row>
      <xdr:rowOff>126352</xdr:rowOff>
    </xdr:from>
    <xdr:to>
      <xdr:col>11</xdr:col>
      <xdr:colOff>256749</xdr:colOff>
      <xdr:row>134</xdr:row>
      <xdr:rowOff>22471</xdr:rowOff>
    </xdr:to>
    <xdr:pic>
      <xdr:nvPicPr>
        <xdr:cNvPr id="62" name="Imagen 61">
          <a:extLst>
            <a:ext uri="{FF2B5EF4-FFF2-40B4-BE49-F238E27FC236}">
              <a16:creationId xmlns:a16="http://schemas.microsoft.com/office/drawing/2014/main" id="{B9D78523-61FC-4E22-A17F-FD160301B2A0}"/>
            </a:ext>
          </a:extLst>
        </xdr:cNvPr>
        <xdr:cNvPicPr>
          <a:picLocks noChangeAspect="1"/>
        </xdr:cNvPicPr>
      </xdr:nvPicPr>
      <xdr:blipFill>
        <a:blip xmlns:r="http://schemas.openxmlformats.org/officeDocument/2006/relationships" r:embed="rId60"/>
        <a:stretch>
          <a:fillRect/>
        </a:stretch>
      </xdr:blipFill>
      <xdr:spPr>
        <a:xfrm>
          <a:off x="5039309" y="22734892"/>
          <a:ext cx="3340360" cy="2273559"/>
        </a:xfrm>
        <a:prstGeom prst="rect">
          <a:avLst/>
        </a:prstGeom>
      </xdr:spPr>
    </xdr:pic>
    <xdr:clientData/>
  </xdr:twoCellAnchor>
  <xdr:twoCellAnchor editAs="oneCell">
    <xdr:from>
      <xdr:col>7</xdr:col>
      <xdr:colOff>427654</xdr:colOff>
      <xdr:row>153</xdr:row>
      <xdr:rowOff>145790</xdr:rowOff>
    </xdr:from>
    <xdr:to>
      <xdr:col>11</xdr:col>
      <xdr:colOff>173964</xdr:colOff>
      <xdr:row>166</xdr:row>
      <xdr:rowOff>53254</xdr:rowOff>
    </xdr:to>
    <xdr:pic>
      <xdr:nvPicPr>
        <xdr:cNvPr id="63" name="Imagen 62">
          <a:extLst>
            <a:ext uri="{FF2B5EF4-FFF2-40B4-BE49-F238E27FC236}">
              <a16:creationId xmlns:a16="http://schemas.microsoft.com/office/drawing/2014/main" id="{2DAA8367-51BB-4E9B-AD43-9E02014343D0}"/>
            </a:ext>
          </a:extLst>
        </xdr:cNvPr>
        <xdr:cNvPicPr>
          <a:picLocks noChangeAspect="1"/>
        </xdr:cNvPicPr>
      </xdr:nvPicPr>
      <xdr:blipFill>
        <a:blip xmlns:r="http://schemas.openxmlformats.org/officeDocument/2006/relationships" r:embed="rId61"/>
        <a:stretch>
          <a:fillRect/>
        </a:stretch>
      </xdr:blipFill>
      <xdr:spPr>
        <a:xfrm>
          <a:off x="4961554" y="28614110"/>
          <a:ext cx="3335330" cy="2284904"/>
        </a:xfrm>
        <a:prstGeom prst="rect">
          <a:avLst/>
        </a:prstGeom>
      </xdr:spPr>
    </xdr:pic>
    <xdr:clientData/>
  </xdr:twoCellAnchor>
  <xdr:twoCellAnchor editAs="oneCell">
    <xdr:from>
      <xdr:col>1</xdr:col>
      <xdr:colOff>427654</xdr:colOff>
      <xdr:row>153</xdr:row>
      <xdr:rowOff>145790</xdr:rowOff>
    </xdr:from>
    <xdr:to>
      <xdr:col>6</xdr:col>
      <xdr:colOff>133352</xdr:colOff>
      <xdr:row>166</xdr:row>
      <xdr:rowOff>53254</xdr:rowOff>
    </xdr:to>
    <xdr:pic>
      <xdr:nvPicPr>
        <xdr:cNvPr id="64" name="Imagen 63">
          <a:extLst>
            <a:ext uri="{FF2B5EF4-FFF2-40B4-BE49-F238E27FC236}">
              <a16:creationId xmlns:a16="http://schemas.microsoft.com/office/drawing/2014/main" id="{5F194164-F6D0-472C-B0E9-906DD6FBF553}"/>
            </a:ext>
          </a:extLst>
        </xdr:cNvPr>
        <xdr:cNvPicPr>
          <a:picLocks noChangeAspect="1"/>
        </xdr:cNvPicPr>
      </xdr:nvPicPr>
      <xdr:blipFill>
        <a:blip xmlns:r="http://schemas.openxmlformats.org/officeDocument/2006/relationships" r:embed="rId62"/>
        <a:stretch>
          <a:fillRect/>
        </a:stretch>
      </xdr:blipFill>
      <xdr:spPr>
        <a:xfrm>
          <a:off x="679114" y="28614110"/>
          <a:ext cx="3332818" cy="2284904"/>
        </a:xfrm>
        <a:prstGeom prst="rect">
          <a:avLst/>
        </a:prstGeom>
      </xdr:spPr>
    </xdr:pic>
    <xdr:clientData/>
  </xdr:twoCellAnchor>
  <xdr:twoCellAnchor editAs="oneCell">
    <xdr:from>
      <xdr:col>1</xdr:col>
      <xdr:colOff>369337</xdr:colOff>
      <xdr:row>185</xdr:row>
      <xdr:rowOff>126352</xdr:rowOff>
    </xdr:from>
    <xdr:to>
      <xdr:col>6</xdr:col>
      <xdr:colOff>81799</xdr:colOff>
      <xdr:row>198</xdr:row>
      <xdr:rowOff>22472</xdr:rowOff>
    </xdr:to>
    <xdr:pic>
      <xdr:nvPicPr>
        <xdr:cNvPr id="65" name="Imagen 64">
          <a:extLst>
            <a:ext uri="{FF2B5EF4-FFF2-40B4-BE49-F238E27FC236}">
              <a16:creationId xmlns:a16="http://schemas.microsoft.com/office/drawing/2014/main" id="{630436BA-B593-4B13-93CF-0E073235C58B}"/>
            </a:ext>
          </a:extLst>
        </xdr:cNvPr>
        <xdr:cNvPicPr>
          <a:picLocks noChangeAspect="1"/>
        </xdr:cNvPicPr>
      </xdr:nvPicPr>
      <xdr:blipFill>
        <a:blip xmlns:r="http://schemas.openxmlformats.org/officeDocument/2006/relationships" r:embed="rId63"/>
        <a:stretch>
          <a:fillRect/>
        </a:stretch>
      </xdr:blipFill>
      <xdr:spPr>
        <a:xfrm>
          <a:off x="620797" y="34454452"/>
          <a:ext cx="3339582" cy="2273560"/>
        </a:xfrm>
        <a:prstGeom prst="rect">
          <a:avLst/>
        </a:prstGeom>
      </xdr:spPr>
    </xdr:pic>
    <xdr:clientData/>
  </xdr:twoCellAnchor>
  <xdr:twoCellAnchor editAs="oneCell">
    <xdr:from>
      <xdr:col>7</xdr:col>
      <xdr:colOff>369337</xdr:colOff>
      <xdr:row>185</xdr:row>
      <xdr:rowOff>126352</xdr:rowOff>
    </xdr:from>
    <xdr:to>
      <xdr:col>11</xdr:col>
      <xdr:colOff>120677</xdr:colOff>
      <xdr:row>198</xdr:row>
      <xdr:rowOff>22472</xdr:rowOff>
    </xdr:to>
    <xdr:pic>
      <xdr:nvPicPr>
        <xdr:cNvPr id="66" name="Imagen 65">
          <a:extLst>
            <a:ext uri="{FF2B5EF4-FFF2-40B4-BE49-F238E27FC236}">
              <a16:creationId xmlns:a16="http://schemas.microsoft.com/office/drawing/2014/main" id="{4A363F51-FFA4-4787-A605-4FD291AC8DDF}"/>
            </a:ext>
          </a:extLst>
        </xdr:cNvPr>
        <xdr:cNvPicPr>
          <a:picLocks noChangeAspect="1"/>
        </xdr:cNvPicPr>
      </xdr:nvPicPr>
      <xdr:blipFill>
        <a:blip xmlns:r="http://schemas.openxmlformats.org/officeDocument/2006/relationships" r:embed="rId64"/>
        <a:stretch>
          <a:fillRect/>
        </a:stretch>
      </xdr:blipFill>
      <xdr:spPr>
        <a:xfrm>
          <a:off x="4903237" y="34454452"/>
          <a:ext cx="3340360" cy="2273560"/>
        </a:xfrm>
        <a:prstGeom prst="rect">
          <a:avLst/>
        </a:prstGeom>
      </xdr:spPr>
    </xdr:pic>
    <xdr:clientData/>
  </xdr:twoCellAnchor>
  <xdr:twoCellAnchor editAs="oneCell">
    <xdr:from>
      <xdr:col>1</xdr:col>
      <xdr:colOff>408214</xdr:colOff>
      <xdr:row>201</xdr:row>
      <xdr:rowOff>165229</xdr:rowOff>
    </xdr:from>
    <xdr:to>
      <xdr:col>6</xdr:col>
      <xdr:colOff>128296</xdr:colOff>
      <xdr:row>214</xdr:row>
      <xdr:rowOff>68968</xdr:rowOff>
    </xdr:to>
    <xdr:pic>
      <xdr:nvPicPr>
        <xdr:cNvPr id="67" name="Imagen 66">
          <a:extLst>
            <a:ext uri="{FF2B5EF4-FFF2-40B4-BE49-F238E27FC236}">
              <a16:creationId xmlns:a16="http://schemas.microsoft.com/office/drawing/2014/main" id="{186EF69C-D528-46DB-9143-8A8D479BC084}"/>
            </a:ext>
          </a:extLst>
        </xdr:cNvPr>
        <xdr:cNvPicPr>
          <a:picLocks noChangeAspect="1"/>
        </xdr:cNvPicPr>
      </xdr:nvPicPr>
      <xdr:blipFill>
        <a:blip xmlns:r="http://schemas.openxmlformats.org/officeDocument/2006/relationships" r:embed="rId65"/>
        <a:stretch>
          <a:fillRect/>
        </a:stretch>
      </xdr:blipFill>
      <xdr:spPr>
        <a:xfrm>
          <a:off x="659674" y="37427029"/>
          <a:ext cx="3347202" cy="2281179"/>
        </a:xfrm>
        <a:prstGeom prst="rect">
          <a:avLst/>
        </a:prstGeom>
      </xdr:spPr>
    </xdr:pic>
    <xdr:clientData/>
  </xdr:twoCellAnchor>
  <xdr:twoCellAnchor editAs="oneCell">
    <xdr:from>
      <xdr:col>7</xdr:col>
      <xdr:colOff>408214</xdr:colOff>
      <xdr:row>201</xdr:row>
      <xdr:rowOff>165229</xdr:rowOff>
    </xdr:from>
    <xdr:to>
      <xdr:col>11</xdr:col>
      <xdr:colOff>174794</xdr:colOff>
      <xdr:row>214</xdr:row>
      <xdr:rowOff>68968</xdr:rowOff>
    </xdr:to>
    <xdr:pic>
      <xdr:nvPicPr>
        <xdr:cNvPr id="68" name="Imagen 67">
          <a:extLst>
            <a:ext uri="{FF2B5EF4-FFF2-40B4-BE49-F238E27FC236}">
              <a16:creationId xmlns:a16="http://schemas.microsoft.com/office/drawing/2014/main" id="{3CB73585-3D57-439E-8E80-B2EF53EF97F0}"/>
            </a:ext>
          </a:extLst>
        </xdr:cNvPr>
        <xdr:cNvPicPr>
          <a:picLocks noChangeAspect="1"/>
        </xdr:cNvPicPr>
      </xdr:nvPicPr>
      <xdr:blipFill>
        <a:blip xmlns:r="http://schemas.openxmlformats.org/officeDocument/2006/relationships" r:embed="rId66"/>
        <a:stretch>
          <a:fillRect/>
        </a:stretch>
      </xdr:blipFill>
      <xdr:spPr>
        <a:xfrm>
          <a:off x="4942114" y="37427029"/>
          <a:ext cx="3355600" cy="2281179"/>
        </a:xfrm>
        <a:prstGeom prst="rect">
          <a:avLst/>
        </a:prstGeom>
      </xdr:spPr>
    </xdr:pic>
    <xdr:clientData/>
  </xdr:twoCellAnchor>
  <xdr:twoCellAnchor editAs="oneCell">
    <xdr:from>
      <xdr:col>7</xdr:col>
      <xdr:colOff>427653</xdr:colOff>
      <xdr:row>217</xdr:row>
      <xdr:rowOff>136072</xdr:rowOff>
    </xdr:from>
    <xdr:to>
      <xdr:col>11</xdr:col>
      <xdr:colOff>178993</xdr:colOff>
      <xdr:row>230</xdr:row>
      <xdr:rowOff>32191</xdr:rowOff>
    </xdr:to>
    <xdr:pic>
      <xdr:nvPicPr>
        <xdr:cNvPr id="69" name="Imagen 68">
          <a:extLst>
            <a:ext uri="{FF2B5EF4-FFF2-40B4-BE49-F238E27FC236}">
              <a16:creationId xmlns:a16="http://schemas.microsoft.com/office/drawing/2014/main" id="{50848483-808D-46E8-8E66-20250CE838CA}"/>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4961553" y="40323952"/>
          <a:ext cx="3340360" cy="2273559"/>
        </a:xfrm>
        <a:prstGeom prst="rect">
          <a:avLst/>
        </a:prstGeom>
      </xdr:spPr>
    </xdr:pic>
    <xdr:clientData/>
  </xdr:twoCellAnchor>
  <xdr:twoCellAnchor editAs="oneCell">
    <xdr:from>
      <xdr:col>1</xdr:col>
      <xdr:colOff>388776</xdr:colOff>
      <xdr:row>233</xdr:row>
      <xdr:rowOff>184668</xdr:rowOff>
    </xdr:from>
    <xdr:to>
      <xdr:col>6</xdr:col>
      <xdr:colOff>101238</xdr:colOff>
      <xdr:row>246</xdr:row>
      <xdr:rowOff>80787</xdr:rowOff>
    </xdr:to>
    <xdr:pic>
      <xdr:nvPicPr>
        <xdr:cNvPr id="70" name="Imagen 69">
          <a:extLst>
            <a:ext uri="{FF2B5EF4-FFF2-40B4-BE49-F238E27FC236}">
              <a16:creationId xmlns:a16="http://schemas.microsoft.com/office/drawing/2014/main" id="{C0777E33-644F-47F5-A312-286B729500A4}"/>
            </a:ext>
          </a:extLst>
        </xdr:cNvPr>
        <xdr:cNvPicPr>
          <a:picLocks noChangeAspect="1"/>
        </xdr:cNvPicPr>
      </xdr:nvPicPr>
      <xdr:blipFill>
        <a:blip xmlns:r="http://schemas.openxmlformats.org/officeDocument/2006/relationships" r:embed="rId68"/>
        <a:stretch>
          <a:fillRect/>
        </a:stretch>
      </xdr:blipFill>
      <xdr:spPr>
        <a:xfrm>
          <a:off x="640236" y="43458648"/>
          <a:ext cx="3339582" cy="2273559"/>
        </a:xfrm>
        <a:prstGeom prst="rect">
          <a:avLst/>
        </a:prstGeom>
      </xdr:spPr>
    </xdr:pic>
    <xdr:clientData/>
  </xdr:twoCellAnchor>
  <xdr:twoCellAnchor editAs="oneCell">
    <xdr:from>
      <xdr:col>7</xdr:col>
      <xdr:colOff>388776</xdr:colOff>
      <xdr:row>233</xdr:row>
      <xdr:rowOff>184668</xdr:rowOff>
    </xdr:from>
    <xdr:to>
      <xdr:col>11</xdr:col>
      <xdr:colOff>155356</xdr:colOff>
      <xdr:row>246</xdr:row>
      <xdr:rowOff>96027</xdr:rowOff>
    </xdr:to>
    <xdr:pic>
      <xdr:nvPicPr>
        <xdr:cNvPr id="71" name="Imagen 70">
          <a:extLst>
            <a:ext uri="{FF2B5EF4-FFF2-40B4-BE49-F238E27FC236}">
              <a16:creationId xmlns:a16="http://schemas.microsoft.com/office/drawing/2014/main" id="{BCA73DCC-095A-4928-9ADE-8858E6BDEF77}"/>
            </a:ext>
          </a:extLst>
        </xdr:cNvPr>
        <xdr:cNvPicPr>
          <a:picLocks noChangeAspect="1"/>
        </xdr:cNvPicPr>
      </xdr:nvPicPr>
      <xdr:blipFill>
        <a:blip xmlns:r="http://schemas.openxmlformats.org/officeDocument/2006/relationships" r:embed="rId69"/>
        <a:stretch>
          <a:fillRect/>
        </a:stretch>
      </xdr:blipFill>
      <xdr:spPr>
        <a:xfrm>
          <a:off x="4922676" y="43458648"/>
          <a:ext cx="3355600" cy="2288799"/>
        </a:xfrm>
        <a:prstGeom prst="rect">
          <a:avLst/>
        </a:prstGeom>
      </xdr:spPr>
    </xdr:pic>
    <xdr:clientData/>
  </xdr:twoCellAnchor>
  <xdr:twoCellAnchor editAs="oneCell">
    <xdr:from>
      <xdr:col>1</xdr:col>
      <xdr:colOff>379056</xdr:colOff>
      <xdr:row>249</xdr:row>
      <xdr:rowOff>136071</xdr:rowOff>
    </xdr:from>
    <xdr:to>
      <xdr:col>6</xdr:col>
      <xdr:colOff>91518</xdr:colOff>
      <xdr:row>262</xdr:row>
      <xdr:rowOff>41910</xdr:rowOff>
    </xdr:to>
    <xdr:pic>
      <xdr:nvPicPr>
        <xdr:cNvPr id="72" name="Imagen 71">
          <a:extLst>
            <a:ext uri="{FF2B5EF4-FFF2-40B4-BE49-F238E27FC236}">
              <a16:creationId xmlns:a16="http://schemas.microsoft.com/office/drawing/2014/main" id="{9F63D8B7-6FBB-4E34-AC50-AFC3971F08B0}"/>
            </a:ext>
          </a:extLst>
        </xdr:cNvPr>
        <xdr:cNvPicPr>
          <a:picLocks noChangeAspect="1"/>
        </xdr:cNvPicPr>
      </xdr:nvPicPr>
      <xdr:blipFill>
        <a:blip xmlns:r="http://schemas.openxmlformats.org/officeDocument/2006/relationships" r:embed="rId70"/>
        <a:stretch>
          <a:fillRect/>
        </a:stretch>
      </xdr:blipFill>
      <xdr:spPr>
        <a:xfrm>
          <a:off x="630516" y="46343751"/>
          <a:ext cx="3339582" cy="2275659"/>
        </a:xfrm>
        <a:prstGeom prst="rect">
          <a:avLst/>
        </a:prstGeom>
      </xdr:spPr>
    </xdr:pic>
    <xdr:clientData/>
  </xdr:twoCellAnchor>
  <xdr:twoCellAnchor editAs="oneCell">
    <xdr:from>
      <xdr:col>7</xdr:col>
      <xdr:colOff>379056</xdr:colOff>
      <xdr:row>249</xdr:row>
      <xdr:rowOff>136071</xdr:rowOff>
    </xdr:from>
    <xdr:to>
      <xdr:col>11</xdr:col>
      <xdr:colOff>130396</xdr:colOff>
      <xdr:row>262</xdr:row>
      <xdr:rowOff>41910</xdr:rowOff>
    </xdr:to>
    <xdr:pic>
      <xdr:nvPicPr>
        <xdr:cNvPr id="73" name="Imagen 72">
          <a:extLst>
            <a:ext uri="{FF2B5EF4-FFF2-40B4-BE49-F238E27FC236}">
              <a16:creationId xmlns:a16="http://schemas.microsoft.com/office/drawing/2014/main" id="{644E1ACE-1A99-4FDC-A179-4884F6727F8B}"/>
            </a:ext>
          </a:extLst>
        </xdr:cNvPr>
        <xdr:cNvPicPr>
          <a:picLocks noChangeAspect="1"/>
        </xdr:cNvPicPr>
      </xdr:nvPicPr>
      <xdr:blipFill>
        <a:blip xmlns:r="http://schemas.openxmlformats.org/officeDocument/2006/relationships" r:embed="rId71"/>
        <a:stretch>
          <a:fillRect/>
        </a:stretch>
      </xdr:blipFill>
      <xdr:spPr>
        <a:xfrm>
          <a:off x="4912956" y="46343751"/>
          <a:ext cx="3340360" cy="2275659"/>
        </a:xfrm>
        <a:prstGeom prst="rect">
          <a:avLst/>
        </a:prstGeom>
      </xdr:spPr>
    </xdr:pic>
    <xdr:clientData/>
  </xdr:twoCellAnchor>
  <xdr:twoCellAnchor editAs="oneCell">
    <xdr:from>
      <xdr:col>1</xdr:col>
      <xdr:colOff>388776</xdr:colOff>
      <xdr:row>281</xdr:row>
      <xdr:rowOff>87475</xdr:rowOff>
    </xdr:from>
    <xdr:to>
      <xdr:col>6</xdr:col>
      <xdr:colOff>101238</xdr:colOff>
      <xdr:row>293</xdr:row>
      <xdr:rowOff>177982</xdr:rowOff>
    </xdr:to>
    <xdr:pic>
      <xdr:nvPicPr>
        <xdr:cNvPr id="74" name="Imagen 73">
          <a:extLst>
            <a:ext uri="{FF2B5EF4-FFF2-40B4-BE49-F238E27FC236}">
              <a16:creationId xmlns:a16="http://schemas.microsoft.com/office/drawing/2014/main" id="{8EDAC7E3-0EF3-4E56-877B-CBC081E1902D}"/>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640236" y="52139695"/>
          <a:ext cx="3339582" cy="2285067"/>
        </a:xfrm>
        <a:prstGeom prst="rect">
          <a:avLst/>
        </a:prstGeom>
      </xdr:spPr>
    </xdr:pic>
    <xdr:clientData/>
  </xdr:twoCellAnchor>
  <xdr:twoCellAnchor editAs="oneCell">
    <xdr:from>
      <xdr:col>7</xdr:col>
      <xdr:colOff>388776</xdr:colOff>
      <xdr:row>281</xdr:row>
      <xdr:rowOff>87475</xdr:rowOff>
    </xdr:from>
    <xdr:to>
      <xdr:col>11</xdr:col>
      <xdr:colOff>140116</xdr:colOff>
      <xdr:row>293</xdr:row>
      <xdr:rowOff>177982</xdr:rowOff>
    </xdr:to>
    <xdr:pic>
      <xdr:nvPicPr>
        <xdr:cNvPr id="75" name="Imagen 74">
          <a:extLst>
            <a:ext uri="{FF2B5EF4-FFF2-40B4-BE49-F238E27FC236}">
              <a16:creationId xmlns:a16="http://schemas.microsoft.com/office/drawing/2014/main" id="{5A6F9492-4207-45DA-A35F-57A769516B48}"/>
            </a:ext>
          </a:extLst>
        </xdr:cNvPr>
        <xdr:cNvPicPr>
          <a:picLocks noChangeAspect="1"/>
        </xdr:cNvPicPr>
      </xdr:nvPicPr>
      <xdr:blipFill>
        <a:blip xmlns:r="http://schemas.openxmlformats.org/officeDocument/2006/relationships" r:embed="rId73"/>
        <a:stretch>
          <a:fillRect/>
        </a:stretch>
      </xdr:blipFill>
      <xdr:spPr>
        <a:xfrm>
          <a:off x="4922676" y="52139695"/>
          <a:ext cx="3340360" cy="2285067"/>
        </a:xfrm>
        <a:prstGeom prst="rect">
          <a:avLst/>
        </a:prstGeom>
      </xdr:spPr>
    </xdr:pic>
    <xdr:clientData/>
  </xdr:twoCellAnchor>
  <xdr:twoCellAnchor editAs="oneCell">
    <xdr:from>
      <xdr:col>1</xdr:col>
      <xdr:colOff>417934</xdr:colOff>
      <xdr:row>313</xdr:row>
      <xdr:rowOff>97194</xdr:rowOff>
    </xdr:from>
    <xdr:to>
      <xdr:col>6</xdr:col>
      <xdr:colOff>130396</xdr:colOff>
      <xdr:row>325</xdr:row>
      <xdr:rowOff>180081</xdr:rowOff>
    </xdr:to>
    <xdr:pic>
      <xdr:nvPicPr>
        <xdr:cNvPr id="76" name="Imagen 75">
          <a:extLst>
            <a:ext uri="{FF2B5EF4-FFF2-40B4-BE49-F238E27FC236}">
              <a16:creationId xmlns:a16="http://schemas.microsoft.com/office/drawing/2014/main" id="{A8EF105D-4E24-498A-AD93-A5ADB1670332}"/>
            </a:ext>
          </a:extLst>
        </xdr:cNvPr>
        <xdr:cNvPicPr>
          <a:picLocks noChangeAspect="1"/>
        </xdr:cNvPicPr>
      </xdr:nvPicPr>
      <xdr:blipFill>
        <a:blip xmlns:r="http://schemas.openxmlformats.org/officeDocument/2006/relationships" r:embed="rId74"/>
        <a:stretch>
          <a:fillRect/>
        </a:stretch>
      </xdr:blipFill>
      <xdr:spPr>
        <a:xfrm>
          <a:off x="669394" y="58009194"/>
          <a:ext cx="3339582" cy="2277447"/>
        </a:xfrm>
        <a:prstGeom prst="rect">
          <a:avLst/>
        </a:prstGeom>
      </xdr:spPr>
    </xdr:pic>
    <xdr:clientData/>
  </xdr:twoCellAnchor>
  <xdr:twoCellAnchor editAs="oneCell">
    <xdr:from>
      <xdr:col>7</xdr:col>
      <xdr:colOff>417934</xdr:colOff>
      <xdr:row>313</xdr:row>
      <xdr:rowOff>97194</xdr:rowOff>
    </xdr:from>
    <xdr:to>
      <xdr:col>11</xdr:col>
      <xdr:colOff>176894</xdr:colOff>
      <xdr:row>326</xdr:row>
      <xdr:rowOff>933</xdr:rowOff>
    </xdr:to>
    <xdr:pic>
      <xdr:nvPicPr>
        <xdr:cNvPr id="77" name="Imagen 76">
          <a:extLst>
            <a:ext uri="{FF2B5EF4-FFF2-40B4-BE49-F238E27FC236}">
              <a16:creationId xmlns:a16="http://schemas.microsoft.com/office/drawing/2014/main" id="{2114F8C2-3474-4F6F-AF6C-A65F69AD9A72}"/>
            </a:ext>
          </a:extLst>
        </xdr:cNvPr>
        <xdr:cNvPicPr>
          <a:picLocks noChangeAspect="1"/>
        </xdr:cNvPicPr>
      </xdr:nvPicPr>
      <xdr:blipFill>
        <a:blip xmlns:r="http://schemas.openxmlformats.org/officeDocument/2006/relationships" r:embed="rId75"/>
        <a:stretch>
          <a:fillRect/>
        </a:stretch>
      </xdr:blipFill>
      <xdr:spPr>
        <a:xfrm>
          <a:off x="4951834" y="58009194"/>
          <a:ext cx="3347980" cy="2281179"/>
        </a:xfrm>
        <a:prstGeom prst="rect">
          <a:avLst/>
        </a:prstGeom>
      </xdr:spPr>
    </xdr:pic>
    <xdr:clientData/>
  </xdr:twoCellAnchor>
  <xdr:twoCellAnchor editAs="oneCell">
    <xdr:from>
      <xdr:col>1</xdr:col>
      <xdr:colOff>485970</xdr:colOff>
      <xdr:row>329</xdr:row>
      <xdr:rowOff>136071</xdr:rowOff>
    </xdr:from>
    <xdr:to>
      <xdr:col>6</xdr:col>
      <xdr:colOff>206052</xdr:colOff>
      <xdr:row>342</xdr:row>
      <xdr:rowOff>39810</xdr:rowOff>
    </xdr:to>
    <xdr:pic>
      <xdr:nvPicPr>
        <xdr:cNvPr id="78" name="Imagen 77">
          <a:extLst>
            <a:ext uri="{FF2B5EF4-FFF2-40B4-BE49-F238E27FC236}">
              <a16:creationId xmlns:a16="http://schemas.microsoft.com/office/drawing/2014/main" id="{876D30AC-0096-4DDB-8060-9A4A4C973052}"/>
            </a:ext>
          </a:extLst>
        </xdr:cNvPr>
        <xdr:cNvPicPr>
          <a:picLocks noChangeAspect="1"/>
        </xdr:cNvPicPr>
      </xdr:nvPicPr>
      <xdr:blipFill>
        <a:blip xmlns:r="http://schemas.openxmlformats.org/officeDocument/2006/relationships" r:embed="rId76"/>
        <a:stretch>
          <a:fillRect/>
        </a:stretch>
      </xdr:blipFill>
      <xdr:spPr>
        <a:xfrm>
          <a:off x="737430" y="60981771"/>
          <a:ext cx="3347202" cy="2281179"/>
        </a:xfrm>
        <a:prstGeom prst="rect">
          <a:avLst/>
        </a:prstGeom>
      </xdr:spPr>
    </xdr:pic>
    <xdr:clientData/>
  </xdr:twoCellAnchor>
  <xdr:twoCellAnchor editAs="oneCell">
    <xdr:from>
      <xdr:col>7</xdr:col>
      <xdr:colOff>485970</xdr:colOff>
      <xdr:row>329</xdr:row>
      <xdr:rowOff>136071</xdr:rowOff>
    </xdr:from>
    <xdr:to>
      <xdr:col>11</xdr:col>
      <xdr:colOff>237310</xdr:colOff>
      <xdr:row>342</xdr:row>
      <xdr:rowOff>32190</xdr:rowOff>
    </xdr:to>
    <xdr:pic>
      <xdr:nvPicPr>
        <xdr:cNvPr id="79" name="Imagen 78">
          <a:extLst>
            <a:ext uri="{FF2B5EF4-FFF2-40B4-BE49-F238E27FC236}">
              <a16:creationId xmlns:a16="http://schemas.microsoft.com/office/drawing/2014/main" id="{BC98D8D3-629F-4DE6-ADC0-E2B742B2AF1C}"/>
            </a:ext>
          </a:extLst>
        </xdr:cNvPr>
        <xdr:cNvPicPr>
          <a:picLocks noChangeAspect="1"/>
        </xdr:cNvPicPr>
      </xdr:nvPicPr>
      <xdr:blipFill>
        <a:blip xmlns:r="http://schemas.openxmlformats.org/officeDocument/2006/relationships" r:embed="rId77"/>
        <a:stretch>
          <a:fillRect/>
        </a:stretch>
      </xdr:blipFill>
      <xdr:spPr>
        <a:xfrm>
          <a:off x="5019870" y="60981771"/>
          <a:ext cx="3340360" cy="2273559"/>
        </a:xfrm>
        <a:prstGeom prst="rect">
          <a:avLst/>
        </a:prstGeom>
      </xdr:spPr>
    </xdr:pic>
    <xdr:clientData/>
  </xdr:twoCellAnchor>
  <xdr:twoCellAnchor editAs="oneCell">
    <xdr:from>
      <xdr:col>1</xdr:col>
      <xdr:colOff>505408</xdr:colOff>
      <xdr:row>393</xdr:row>
      <xdr:rowOff>155511</xdr:rowOff>
    </xdr:from>
    <xdr:to>
      <xdr:col>6</xdr:col>
      <xdr:colOff>217870</xdr:colOff>
      <xdr:row>406</xdr:row>
      <xdr:rowOff>51630</xdr:rowOff>
    </xdr:to>
    <xdr:pic>
      <xdr:nvPicPr>
        <xdr:cNvPr id="80" name="Imagen 79">
          <a:extLst>
            <a:ext uri="{FF2B5EF4-FFF2-40B4-BE49-F238E27FC236}">
              <a16:creationId xmlns:a16="http://schemas.microsoft.com/office/drawing/2014/main" id="{6878AB61-482E-4178-8FDE-40E152D66F83}"/>
            </a:ext>
          </a:extLst>
        </xdr:cNvPr>
        <xdr:cNvPicPr>
          <a:picLocks noChangeAspect="1"/>
        </xdr:cNvPicPr>
      </xdr:nvPicPr>
      <xdr:blipFill>
        <a:blip xmlns:r="http://schemas.openxmlformats.org/officeDocument/2006/relationships" r:embed="rId78"/>
        <a:stretch>
          <a:fillRect/>
        </a:stretch>
      </xdr:blipFill>
      <xdr:spPr>
        <a:xfrm>
          <a:off x="756868" y="72713151"/>
          <a:ext cx="3339582" cy="2273559"/>
        </a:xfrm>
        <a:prstGeom prst="rect">
          <a:avLst/>
        </a:prstGeom>
      </xdr:spPr>
    </xdr:pic>
    <xdr:clientData/>
  </xdr:twoCellAnchor>
  <xdr:twoCellAnchor editAs="oneCell">
    <xdr:from>
      <xdr:col>7</xdr:col>
      <xdr:colOff>340179</xdr:colOff>
      <xdr:row>394</xdr:row>
      <xdr:rowOff>0</xdr:rowOff>
    </xdr:from>
    <xdr:to>
      <xdr:col>11</xdr:col>
      <xdr:colOff>91519</xdr:colOff>
      <xdr:row>406</xdr:row>
      <xdr:rowOff>90507</xdr:rowOff>
    </xdr:to>
    <xdr:pic>
      <xdr:nvPicPr>
        <xdr:cNvPr id="81" name="Imagen 80">
          <a:extLst>
            <a:ext uri="{FF2B5EF4-FFF2-40B4-BE49-F238E27FC236}">
              <a16:creationId xmlns:a16="http://schemas.microsoft.com/office/drawing/2014/main" id="{5D835A06-0CD6-4159-ABD7-7ADAEC98AE7D}"/>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4874079" y="72740520"/>
          <a:ext cx="3340360" cy="2285067"/>
        </a:xfrm>
        <a:prstGeom prst="rect">
          <a:avLst/>
        </a:prstGeom>
      </xdr:spPr>
    </xdr:pic>
    <xdr:clientData/>
  </xdr:twoCellAnchor>
  <xdr:twoCellAnchor editAs="oneCell">
    <xdr:from>
      <xdr:col>1</xdr:col>
      <xdr:colOff>388776</xdr:colOff>
      <xdr:row>409</xdr:row>
      <xdr:rowOff>136072</xdr:rowOff>
    </xdr:from>
    <xdr:to>
      <xdr:col>6</xdr:col>
      <xdr:colOff>101238</xdr:colOff>
      <xdr:row>422</xdr:row>
      <xdr:rowOff>32192</xdr:rowOff>
    </xdr:to>
    <xdr:pic>
      <xdr:nvPicPr>
        <xdr:cNvPr id="82" name="Imagen 81">
          <a:extLst>
            <a:ext uri="{FF2B5EF4-FFF2-40B4-BE49-F238E27FC236}">
              <a16:creationId xmlns:a16="http://schemas.microsoft.com/office/drawing/2014/main" id="{6516461F-244D-4B9B-89FF-7DA6CE3506C6}"/>
            </a:ext>
          </a:extLst>
        </xdr:cNvPr>
        <xdr:cNvPicPr>
          <a:picLocks noChangeAspect="1"/>
        </xdr:cNvPicPr>
      </xdr:nvPicPr>
      <xdr:blipFill>
        <a:blip xmlns:r="http://schemas.openxmlformats.org/officeDocument/2006/relationships" r:embed="rId80"/>
        <a:stretch>
          <a:fillRect/>
        </a:stretch>
      </xdr:blipFill>
      <xdr:spPr>
        <a:xfrm>
          <a:off x="640236" y="75772192"/>
          <a:ext cx="3339582" cy="2273560"/>
        </a:xfrm>
        <a:prstGeom prst="rect">
          <a:avLst/>
        </a:prstGeom>
      </xdr:spPr>
    </xdr:pic>
    <xdr:clientData/>
  </xdr:twoCellAnchor>
  <xdr:twoCellAnchor editAs="oneCell">
    <xdr:from>
      <xdr:col>7</xdr:col>
      <xdr:colOff>388776</xdr:colOff>
      <xdr:row>409</xdr:row>
      <xdr:rowOff>136072</xdr:rowOff>
    </xdr:from>
    <xdr:to>
      <xdr:col>11</xdr:col>
      <xdr:colOff>140116</xdr:colOff>
      <xdr:row>422</xdr:row>
      <xdr:rowOff>32192</xdr:rowOff>
    </xdr:to>
    <xdr:pic>
      <xdr:nvPicPr>
        <xdr:cNvPr id="83" name="Imagen 82">
          <a:extLst>
            <a:ext uri="{FF2B5EF4-FFF2-40B4-BE49-F238E27FC236}">
              <a16:creationId xmlns:a16="http://schemas.microsoft.com/office/drawing/2014/main" id="{B22217AE-4763-4242-98F4-CE7E0EF1ADA7}"/>
            </a:ext>
          </a:extLst>
        </xdr:cNvPr>
        <xdr:cNvPicPr>
          <a:picLocks noChangeAspect="1"/>
        </xdr:cNvPicPr>
      </xdr:nvPicPr>
      <xdr:blipFill>
        <a:blip xmlns:r="http://schemas.openxmlformats.org/officeDocument/2006/relationships" r:embed="rId81"/>
        <a:stretch>
          <a:fillRect/>
        </a:stretch>
      </xdr:blipFill>
      <xdr:spPr>
        <a:xfrm>
          <a:off x="4922676" y="75772192"/>
          <a:ext cx="3340360" cy="2273560"/>
        </a:xfrm>
        <a:prstGeom prst="rect">
          <a:avLst/>
        </a:prstGeom>
      </xdr:spPr>
    </xdr:pic>
    <xdr:clientData/>
  </xdr:twoCellAnchor>
  <xdr:twoCellAnchor editAs="oneCell">
    <xdr:from>
      <xdr:col>1</xdr:col>
      <xdr:colOff>388776</xdr:colOff>
      <xdr:row>425</xdr:row>
      <xdr:rowOff>136072</xdr:rowOff>
    </xdr:from>
    <xdr:to>
      <xdr:col>6</xdr:col>
      <xdr:colOff>108858</xdr:colOff>
      <xdr:row>438</xdr:row>
      <xdr:rowOff>32191</xdr:rowOff>
    </xdr:to>
    <xdr:pic>
      <xdr:nvPicPr>
        <xdr:cNvPr id="84" name="Imagen 83">
          <a:extLst>
            <a:ext uri="{FF2B5EF4-FFF2-40B4-BE49-F238E27FC236}">
              <a16:creationId xmlns:a16="http://schemas.microsoft.com/office/drawing/2014/main" id="{37548C05-78AF-4B53-B4BD-5BF41C324AF5}"/>
            </a:ext>
          </a:extLst>
        </xdr:cNvPr>
        <xdr:cNvPicPr>
          <a:picLocks noChangeAspect="1"/>
        </xdr:cNvPicPr>
      </xdr:nvPicPr>
      <xdr:blipFill>
        <a:blip xmlns:r="http://schemas.openxmlformats.org/officeDocument/2006/relationships" r:embed="rId82"/>
        <a:stretch>
          <a:fillRect/>
        </a:stretch>
      </xdr:blipFill>
      <xdr:spPr>
        <a:xfrm>
          <a:off x="640236" y="78705892"/>
          <a:ext cx="3347202" cy="2273559"/>
        </a:xfrm>
        <a:prstGeom prst="rect">
          <a:avLst/>
        </a:prstGeom>
      </xdr:spPr>
    </xdr:pic>
    <xdr:clientData/>
  </xdr:twoCellAnchor>
  <xdr:twoCellAnchor editAs="oneCell">
    <xdr:from>
      <xdr:col>7</xdr:col>
      <xdr:colOff>388776</xdr:colOff>
      <xdr:row>425</xdr:row>
      <xdr:rowOff>136072</xdr:rowOff>
    </xdr:from>
    <xdr:to>
      <xdr:col>11</xdr:col>
      <xdr:colOff>117256</xdr:colOff>
      <xdr:row>438</xdr:row>
      <xdr:rowOff>9331</xdr:rowOff>
    </xdr:to>
    <xdr:pic>
      <xdr:nvPicPr>
        <xdr:cNvPr id="85" name="Imagen 84">
          <a:extLst>
            <a:ext uri="{FF2B5EF4-FFF2-40B4-BE49-F238E27FC236}">
              <a16:creationId xmlns:a16="http://schemas.microsoft.com/office/drawing/2014/main" id="{2D737A81-0CF8-40D5-9F88-FFEC5FEEB5E5}"/>
            </a:ext>
          </a:extLst>
        </xdr:cNvPr>
        <xdr:cNvPicPr>
          <a:picLocks noChangeAspect="1"/>
        </xdr:cNvPicPr>
      </xdr:nvPicPr>
      <xdr:blipFill>
        <a:blip xmlns:r="http://schemas.openxmlformats.org/officeDocument/2006/relationships" r:embed="rId83"/>
        <a:stretch>
          <a:fillRect/>
        </a:stretch>
      </xdr:blipFill>
      <xdr:spPr>
        <a:xfrm>
          <a:off x="4922676" y="78705892"/>
          <a:ext cx="3317500" cy="2250699"/>
        </a:xfrm>
        <a:prstGeom prst="rect">
          <a:avLst/>
        </a:prstGeom>
      </xdr:spPr>
    </xdr:pic>
    <xdr:clientData/>
  </xdr:twoCellAnchor>
  <xdr:twoCellAnchor editAs="oneCell">
    <xdr:from>
      <xdr:col>1</xdr:col>
      <xdr:colOff>544286</xdr:colOff>
      <xdr:row>603</xdr:row>
      <xdr:rowOff>68035</xdr:rowOff>
    </xdr:from>
    <xdr:to>
      <xdr:col>6</xdr:col>
      <xdr:colOff>51008</xdr:colOff>
      <xdr:row>615</xdr:row>
      <xdr:rowOff>6142</xdr:rowOff>
    </xdr:to>
    <xdr:pic>
      <xdr:nvPicPr>
        <xdr:cNvPr id="86" name="Imagen 85">
          <a:extLst>
            <a:ext uri="{FF2B5EF4-FFF2-40B4-BE49-F238E27FC236}">
              <a16:creationId xmlns:a16="http://schemas.microsoft.com/office/drawing/2014/main" id="{38EA0D1A-36A5-49CD-87EB-6FECB0304ED9}"/>
            </a:ext>
          </a:extLst>
        </xdr:cNvPr>
        <xdr:cNvPicPr>
          <a:picLocks noChangeAspect="1"/>
        </xdr:cNvPicPr>
      </xdr:nvPicPr>
      <xdr:blipFill>
        <a:blip xmlns:r="http://schemas.openxmlformats.org/officeDocument/2006/relationships" r:embed="rId84"/>
        <a:stretch>
          <a:fillRect/>
        </a:stretch>
      </xdr:blipFill>
      <xdr:spPr>
        <a:xfrm>
          <a:off x="795746" y="111441955"/>
          <a:ext cx="3133842" cy="2132667"/>
        </a:xfrm>
        <a:prstGeom prst="rect">
          <a:avLst/>
        </a:prstGeom>
      </xdr:spPr>
    </xdr:pic>
    <xdr:clientData/>
  </xdr:twoCellAnchor>
  <xdr:twoCellAnchor editAs="oneCell">
    <xdr:from>
      <xdr:col>7</xdr:col>
      <xdr:colOff>592884</xdr:colOff>
      <xdr:row>603</xdr:row>
      <xdr:rowOff>29158</xdr:rowOff>
    </xdr:from>
    <xdr:to>
      <xdr:col>11</xdr:col>
      <xdr:colOff>130864</xdr:colOff>
      <xdr:row>614</xdr:row>
      <xdr:rowOff>154033</xdr:rowOff>
    </xdr:to>
    <xdr:pic>
      <xdr:nvPicPr>
        <xdr:cNvPr id="87" name="Imagen 86">
          <a:extLst>
            <a:ext uri="{FF2B5EF4-FFF2-40B4-BE49-F238E27FC236}">
              <a16:creationId xmlns:a16="http://schemas.microsoft.com/office/drawing/2014/main" id="{A1C3EBEE-892E-4B7F-83E9-50039DD2A494}"/>
            </a:ext>
          </a:extLst>
        </xdr:cNvPr>
        <xdr:cNvPicPr>
          <a:picLocks noChangeAspect="1"/>
        </xdr:cNvPicPr>
      </xdr:nvPicPr>
      <xdr:blipFill>
        <a:blip xmlns:r="http://schemas.openxmlformats.org/officeDocument/2006/relationships" r:embed="rId85"/>
        <a:stretch>
          <a:fillRect/>
        </a:stretch>
      </xdr:blipFill>
      <xdr:spPr>
        <a:xfrm>
          <a:off x="5126784" y="111403078"/>
          <a:ext cx="3127000" cy="2136555"/>
        </a:xfrm>
        <a:prstGeom prst="rect">
          <a:avLst/>
        </a:prstGeom>
      </xdr:spPr>
    </xdr:pic>
    <xdr:clientData/>
  </xdr:twoCellAnchor>
  <xdr:twoCellAnchor editAs="oneCell">
    <xdr:from>
      <xdr:col>1</xdr:col>
      <xdr:colOff>515127</xdr:colOff>
      <xdr:row>635</xdr:row>
      <xdr:rowOff>145791</xdr:rowOff>
    </xdr:from>
    <xdr:to>
      <xdr:col>6</xdr:col>
      <xdr:colOff>128529</xdr:colOff>
      <xdr:row>647</xdr:row>
      <xdr:rowOff>167717</xdr:rowOff>
    </xdr:to>
    <xdr:pic>
      <xdr:nvPicPr>
        <xdr:cNvPr id="88" name="Imagen 87">
          <a:extLst>
            <a:ext uri="{FF2B5EF4-FFF2-40B4-BE49-F238E27FC236}">
              <a16:creationId xmlns:a16="http://schemas.microsoft.com/office/drawing/2014/main" id="{EF2CD335-3986-4204-A95D-8C1FB3635B0B}"/>
            </a:ext>
          </a:extLst>
        </xdr:cNvPr>
        <xdr:cNvPicPr>
          <a:picLocks noChangeAspect="1"/>
        </xdr:cNvPicPr>
      </xdr:nvPicPr>
      <xdr:blipFill>
        <a:blip xmlns:r="http://schemas.openxmlformats.org/officeDocument/2006/relationships" r:embed="rId86"/>
        <a:stretch>
          <a:fillRect/>
        </a:stretch>
      </xdr:blipFill>
      <xdr:spPr>
        <a:xfrm>
          <a:off x="766587" y="114811551"/>
          <a:ext cx="3240522" cy="2216486"/>
        </a:xfrm>
        <a:prstGeom prst="rect">
          <a:avLst/>
        </a:prstGeom>
      </xdr:spPr>
    </xdr:pic>
    <xdr:clientData/>
  </xdr:twoCellAnchor>
  <xdr:twoCellAnchor editAs="oneCell">
    <xdr:from>
      <xdr:col>7</xdr:col>
      <xdr:colOff>427653</xdr:colOff>
      <xdr:row>636</xdr:row>
      <xdr:rowOff>9719</xdr:rowOff>
    </xdr:from>
    <xdr:to>
      <xdr:col>11</xdr:col>
      <xdr:colOff>79933</xdr:colOff>
      <xdr:row>648</xdr:row>
      <xdr:rowOff>31646</xdr:rowOff>
    </xdr:to>
    <xdr:pic>
      <xdr:nvPicPr>
        <xdr:cNvPr id="89" name="Imagen 88">
          <a:extLst>
            <a:ext uri="{FF2B5EF4-FFF2-40B4-BE49-F238E27FC236}">
              <a16:creationId xmlns:a16="http://schemas.microsoft.com/office/drawing/2014/main" id="{6884B7F7-F41E-479B-9FC5-2BFC75DE8EF6}"/>
            </a:ext>
          </a:extLst>
        </xdr:cNvPr>
        <xdr:cNvPicPr>
          <a:picLocks noChangeAspect="1"/>
        </xdr:cNvPicPr>
      </xdr:nvPicPr>
      <xdr:blipFill>
        <a:blip xmlns:r="http://schemas.openxmlformats.org/officeDocument/2006/relationships" r:embed="rId87"/>
        <a:stretch>
          <a:fillRect/>
        </a:stretch>
      </xdr:blipFill>
      <xdr:spPr>
        <a:xfrm>
          <a:off x="4961553" y="114858359"/>
          <a:ext cx="3241300" cy="221648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C64E3AAA-5885-4D87-9512-F50AF79F4CF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2089ED57-A571-45A7-8EFC-96FDF817C17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123825</xdr:colOff>
      <xdr:row>8</xdr:row>
      <xdr:rowOff>124538</xdr:rowOff>
    </xdr:from>
    <xdr:to>
      <xdr:col>6</xdr:col>
      <xdr:colOff>529171</xdr:colOff>
      <xdr:row>21</xdr:row>
      <xdr:rowOff>157085</xdr:rowOff>
    </xdr:to>
    <xdr:pic>
      <xdr:nvPicPr>
        <xdr:cNvPr id="4" name="22 Imagen">
          <a:extLst>
            <a:ext uri="{FF2B5EF4-FFF2-40B4-BE49-F238E27FC236}">
              <a16:creationId xmlns:a16="http://schemas.microsoft.com/office/drawing/2014/main" id="{DA9C15F4-8EB2-4BF0-A336-EAD63A938AA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75285" y="1610438"/>
          <a:ext cx="3445726" cy="2425227"/>
        </a:xfrm>
        <a:prstGeom prst="rect">
          <a:avLst/>
        </a:prstGeom>
      </xdr:spPr>
    </xdr:pic>
    <xdr:clientData/>
  </xdr:twoCellAnchor>
  <xdr:twoCellAnchor editAs="oneCell">
    <xdr:from>
      <xdr:col>1</xdr:col>
      <xdr:colOff>66675</xdr:colOff>
      <xdr:row>24</xdr:row>
      <xdr:rowOff>104775</xdr:rowOff>
    </xdr:from>
    <xdr:to>
      <xdr:col>6</xdr:col>
      <xdr:colOff>473925</xdr:colOff>
      <xdr:row>37</xdr:row>
      <xdr:rowOff>138750</xdr:rowOff>
    </xdr:to>
    <xdr:pic>
      <xdr:nvPicPr>
        <xdr:cNvPr id="5" name="22 Imagen">
          <a:extLst>
            <a:ext uri="{FF2B5EF4-FFF2-40B4-BE49-F238E27FC236}">
              <a16:creationId xmlns:a16="http://schemas.microsoft.com/office/drawing/2014/main" id="{36933B50-62A9-44EB-853C-5C0649C77798}"/>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18135" y="4577715"/>
          <a:ext cx="3447630" cy="2426655"/>
        </a:xfrm>
        <a:prstGeom prst="rect">
          <a:avLst/>
        </a:prstGeom>
      </xdr:spPr>
    </xdr:pic>
    <xdr:clientData/>
  </xdr:twoCellAnchor>
  <xdr:twoCellAnchor editAs="oneCell">
    <xdr:from>
      <xdr:col>7</xdr:col>
      <xdr:colOff>182274</xdr:colOff>
      <xdr:row>24</xdr:row>
      <xdr:rowOff>86699</xdr:rowOff>
    </xdr:from>
    <xdr:to>
      <xdr:col>11</xdr:col>
      <xdr:colOff>53524</xdr:colOff>
      <xdr:row>37</xdr:row>
      <xdr:rowOff>118724</xdr:rowOff>
    </xdr:to>
    <xdr:pic>
      <xdr:nvPicPr>
        <xdr:cNvPr id="6" name="22 Imagen">
          <a:extLst>
            <a:ext uri="{FF2B5EF4-FFF2-40B4-BE49-F238E27FC236}">
              <a16:creationId xmlns:a16="http://schemas.microsoft.com/office/drawing/2014/main" id="{23064B6C-0377-44EE-A2CD-911FFCBE3AF7}"/>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129434" y="4559639"/>
          <a:ext cx="3460270" cy="2424705"/>
        </a:xfrm>
        <a:prstGeom prst="rect">
          <a:avLst/>
        </a:prstGeom>
      </xdr:spPr>
    </xdr:pic>
    <xdr:clientData/>
  </xdr:twoCellAnchor>
  <xdr:twoCellAnchor editAs="oneCell">
    <xdr:from>
      <xdr:col>7</xdr:col>
      <xdr:colOff>234912</xdr:colOff>
      <xdr:row>8</xdr:row>
      <xdr:rowOff>76200</xdr:rowOff>
    </xdr:from>
    <xdr:to>
      <xdr:col>11</xdr:col>
      <xdr:colOff>108762</xdr:colOff>
      <xdr:row>21</xdr:row>
      <xdr:rowOff>110175</xdr:rowOff>
    </xdr:to>
    <xdr:pic>
      <xdr:nvPicPr>
        <xdr:cNvPr id="7" name="22 Imagen">
          <a:extLst>
            <a:ext uri="{FF2B5EF4-FFF2-40B4-BE49-F238E27FC236}">
              <a16:creationId xmlns:a16="http://schemas.microsoft.com/office/drawing/2014/main" id="{731B95C6-8D67-4426-BDAD-3F02D684CB6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182072" y="1562100"/>
          <a:ext cx="346287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id="{71DA30B9-F775-453E-BE24-9E029D55EB02}"/>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295275</xdr:colOff>
      <xdr:row>56</xdr:row>
      <xdr:rowOff>85725</xdr:rowOff>
    </xdr:from>
    <xdr:to>
      <xdr:col>11</xdr:col>
      <xdr:colOff>169121</xdr:colOff>
      <xdr:row>69</xdr:row>
      <xdr:rowOff>129222</xdr:rowOff>
    </xdr:to>
    <xdr:pic>
      <xdr:nvPicPr>
        <xdr:cNvPr id="9" name="28 Imagen">
          <a:extLst>
            <a:ext uri="{FF2B5EF4-FFF2-40B4-BE49-F238E27FC236}">
              <a16:creationId xmlns:a16="http://schemas.microsoft.com/office/drawing/2014/main" id="{242A8428-AE59-430B-AC89-45A35919CFB5}"/>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242435" y="10487025"/>
          <a:ext cx="3462866" cy="2420937"/>
        </a:xfrm>
        <a:prstGeom prst="rect">
          <a:avLst/>
        </a:prstGeom>
      </xdr:spPr>
    </xdr:pic>
    <xdr:clientData/>
  </xdr:twoCellAnchor>
  <xdr:twoCellAnchor editAs="oneCell">
    <xdr:from>
      <xdr:col>1</xdr:col>
      <xdr:colOff>95251</xdr:colOff>
      <xdr:row>56</xdr:row>
      <xdr:rowOff>161925</xdr:rowOff>
    </xdr:from>
    <xdr:to>
      <xdr:col>6</xdr:col>
      <xdr:colOff>502497</xdr:colOff>
      <xdr:row>70</xdr:row>
      <xdr:rowOff>14922</xdr:rowOff>
    </xdr:to>
    <xdr:pic>
      <xdr:nvPicPr>
        <xdr:cNvPr id="10" name="29 Imagen">
          <a:extLst>
            <a:ext uri="{FF2B5EF4-FFF2-40B4-BE49-F238E27FC236}">
              <a16:creationId xmlns:a16="http://schemas.microsoft.com/office/drawing/2014/main" id="{AE540378-D51C-49B2-B472-A59443118BE8}"/>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46711" y="10563225"/>
          <a:ext cx="3447626" cy="2413317"/>
        </a:xfrm>
        <a:prstGeom prst="rect">
          <a:avLst/>
        </a:prstGeom>
      </xdr:spPr>
    </xdr:pic>
    <xdr:clientData/>
  </xdr:twoCellAnchor>
  <xdr:twoCellAnchor editAs="oneCell">
    <xdr:from>
      <xdr:col>7</xdr:col>
      <xdr:colOff>277461</xdr:colOff>
      <xdr:row>40</xdr:row>
      <xdr:rowOff>77127</xdr:rowOff>
    </xdr:from>
    <xdr:to>
      <xdr:col>11</xdr:col>
      <xdr:colOff>148839</xdr:colOff>
      <xdr:row>53</xdr:row>
      <xdr:rowOff>118773</xdr:rowOff>
    </xdr:to>
    <xdr:pic>
      <xdr:nvPicPr>
        <xdr:cNvPr id="11" name="27 Imagen">
          <a:extLst>
            <a:ext uri="{FF2B5EF4-FFF2-40B4-BE49-F238E27FC236}">
              <a16:creationId xmlns:a16="http://schemas.microsoft.com/office/drawing/2014/main" id="{A2DB6011-1D60-43BB-8D08-D17AE083B89D}"/>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24621" y="7537107"/>
          <a:ext cx="3460398" cy="2419086"/>
        </a:xfrm>
        <a:prstGeom prst="rect">
          <a:avLst/>
        </a:prstGeom>
      </xdr:spPr>
    </xdr:pic>
    <xdr:clientData/>
  </xdr:twoCellAnchor>
  <xdr:twoCellAnchor editAs="oneCell">
    <xdr:from>
      <xdr:col>1</xdr:col>
      <xdr:colOff>135209</xdr:colOff>
      <xdr:row>73</xdr:row>
      <xdr:rowOff>49019</xdr:rowOff>
    </xdr:from>
    <xdr:to>
      <xdr:col>6</xdr:col>
      <xdr:colOff>538739</xdr:colOff>
      <xdr:row>86</xdr:row>
      <xdr:rowOff>89729</xdr:rowOff>
    </xdr:to>
    <xdr:pic>
      <xdr:nvPicPr>
        <xdr:cNvPr id="12" name="25 Imagen">
          <a:extLst>
            <a:ext uri="{FF2B5EF4-FFF2-40B4-BE49-F238E27FC236}">
              <a16:creationId xmlns:a16="http://schemas.microsoft.com/office/drawing/2014/main" id="{FDD8C18F-1D97-4EA0-A9E2-520C417766F7}"/>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386669" y="13574519"/>
          <a:ext cx="3443910" cy="2418150"/>
        </a:xfrm>
        <a:prstGeom prst="rect">
          <a:avLst/>
        </a:prstGeom>
      </xdr:spPr>
    </xdr:pic>
    <xdr:clientData/>
  </xdr:twoCellAnchor>
  <xdr:twoCellAnchor editAs="oneCell">
    <xdr:from>
      <xdr:col>7</xdr:col>
      <xdr:colOff>217168</xdr:colOff>
      <xdr:row>73</xdr:row>
      <xdr:rowOff>38100</xdr:rowOff>
    </xdr:from>
    <xdr:to>
      <xdr:col>11</xdr:col>
      <xdr:colOff>91018</xdr:colOff>
      <xdr:row>86</xdr:row>
      <xdr:rowOff>81600</xdr:rowOff>
    </xdr:to>
    <xdr:pic>
      <xdr:nvPicPr>
        <xdr:cNvPr id="13" name="Imagen 12">
          <a:extLst>
            <a:ext uri="{FF2B5EF4-FFF2-40B4-BE49-F238E27FC236}">
              <a16:creationId xmlns:a16="http://schemas.microsoft.com/office/drawing/2014/main" id="{1B64A9B7-6FE3-4FA1-B157-51D500CE3DA8}"/>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164328" y="13563600"/>
          <a:ext cx="3462870" cy="2420940"/>
        </a:xfrm>
        <a:prstGeom prst="rect">
          <a:avLst/>
        </a:prstGeom>
      </xdr:spPr>
    </xdr:pic>
    <xdr:clientData/>
  </xdr:twoCellAnchor>
  <xdr:twoCellAnchor editAs="oneCell">
    <xdr:from>
      <xdr:col>7</xdr:col>
      <xdr:colOff>96201</xdr:colOff>
      <xdr:row>88</xdr:row>
      <xdr:rowOff>86438</xdr:rowOff>
    </xdr:from>
    <xdr:to>
      <xdr:col>10</xdr:col>
      <xdr:colOff>863497</xdr:colOff>
      <xdr:row>101</xdr:row>
      <xdr:rowOff>128510</xdr:rowOff>
    </xdr:to>
    <xdr:pic>
      <xdr:nvPicPr>
        <xdr:cNvPr id="14" name="Imagen 13">
          <a:extLst>
            <a:ext uri="{FF2B5EF4-FFF2-40B4-BE49-F238E27FC236}">
              <a16:creationId xmlns:a16="http://schemas.microsoft.com/office/drawing/2014/main" id="{F2E09ACA-F07B-452C-821E-F190BCEFA5AC}"/>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043361" y="16370378"/>
          <a:ext cx="343429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id="{2774FB2E-CC09-499A-A02E-9FA0A6D8CB67}"/>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id="{0D338857-5AD0-4FD7-842F-FB063583C50E}"/>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1</xdr:col>
      <xdr:colOff>96475</xdr:colOff>
      <xdr:row>88</xdr:row>
      <xdr:rowOff>77119</xdr:rowOff>
    </xdr:from>
    <xdr:to>
      <xdr:col>6</xdr:col>
      <xdr:colOff>501273</xdr:colOff>
      <xdr:row>101</xdr:row>
      <xdr:rowOff>118780</xdr:rowOff>
    </xdr:to>
    <xdr:pic>
      <xdr:nvPicPr>
        <xdr:cNvPr id="17" name="Imagen 16">
          <a:extLst>
            <a:ext uri="{FF2B5EF4-FFF2-40B4-BE49-F238E27FC236}">
              <a16:creationId xmlns:a16="http://schemas.microsoft.com/office/drawing/2014/main" id="{4B8503D6-C3FE-476D-8E9B-13B016DC2EC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347935" y="16361059"/>
          <a:ext cx="3445178" cy="2419101"/>
        </a:xfrm>
        <a:prstGeom prst="rect">
          <a:avLst/>
        </a:prstGeom>
      </xdr:spPr>
    </xdr:pic>
    <xdr:clientData/>
  </xdr:twoCellAnchor>
  <xdr:twoCellAnchor editAs="oneCell">
    <xdr:from>
      <xdr:col>7</xdr:col>
      <xdr:colOff>105706</xdr:colOff>
      <xdr:row>120</xdr:row>
      <xdr:rowOff>134048</xdr:rowOff>
    </xdr:from>
    <xdr:to>
      <xdr:col>10</xdr:col>
      <xdr:colOff>873042</xdr:colOff>
      <xdr:row>133</xdr:row>
      <xdr:rowOff>176150</xdr:rowOff>
    </xdr:to>
    <xdr:pic>
      <xdr:nvPicPr>
        <xdr:cNvPr id="18" name="34 Imagen">
          <a:extLst>
            <a:ext uri="{FF2B5EF4-FFF2-40B4-BE49-F238E27FC236}">
              <a16:creationId xmlns:a16="http://schemas.microsoft.com/office/drawing/2014/main" id="{6C18854D-7231-4B84-BF2A-34FED49CD23D}"/>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4052866" y="22300628"/>
          <a:ext cx="3434336" cy="2419542"/>
        </a:xfrm>
        <a:prstGeom prst="rect">
          <a:avLst/>
        </a:prstGeom>
      </xdr:spPr>
    </xdr:pic>
    <xdr:clientData/>
  </xdr:twoCellAnchor>
  <xdr:twoCellAnchor editAs="oneCell">
    <xdr:from>
      <xdr:col>1</xdr:col>
      <xdr:colOff>96175</xdr:colOff>
      <xdr:row>120</xdr:row>
      <xdr:rowOff>105469</xdr:rowOff>
    </xdr:from>
    <xdr:to>
      <xdr:col>6</xdr:col>
      <xdr:colOff>501573</xdr:colOff>
      <xdr:row>133</xdr:row>
      <xdr:rowOff>147580</xdr:rowOff>
    </xdr:to>
    <xdr:pic>
      <xdr:nvPicPr>
        <xdr:cNvPr id="19" name="33 Imagen">
          <a:extLst>
            <a:ext uri="{FF2B5EF4-FFF2-40B4-BE49-F238E27FC236}">
              <a16:creationId xmlns:a16="http://schemas.microsoft.com/office/drawing/2014/main" id="{F4B938D7-1E36-495F-996A-B331E7CE134A}"/>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47635" y="22272049"/>
          <a:ext cx="3445778" cy="2419551"/>
        </a:xfrm>
        <a:prstGeom prst="rect">
          <a:avLst/>
        </a:prstGeom>
      </xdr:spPr>
    </xdr:pic>
    <xdr:clientData/>
  </xdr:twoCellAnchor>
  <xdr:twoCellAnchor editAs="oneCell">
    <xdr:from>
      <xdr:col>1</xdr:col>
      <xdr:colOff>142876</xdr:colOff>
      <xdr:row>136</xdr:row>
      <xdr:rowOff>38100</xdr:rowOff>
    </xdr:from>
    <xdr:to>
      <xdr:col>6</xdr:col>
      <xdr:colOff>550122</xdr:colOff>
      <xdr:row>149</xdr:row>
      <xdr:rowOff>81597</xdr:rowOff>
    </xdr:to>
    <xdr:pic>
      <xdr:nvPicPr>
        <xdr:cNvPr id="20" name="35 Imagen">
          <a:extLst>
            <a:ext uri="{FF2B5EF4-FFF2-40B4-BE49-F238E27FC236}">
              <a16:creationId xmlns:a16="http://schemas.microsoft.com/office/drawing/2014/main" id="{A40A0D8C-831B-42D0-96EB-1ADB21232818}"/>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394336" y="25146000"/>
          <a:ext cx="3447626" cy="2420937"/>
        </a:xfrm>
        <a:prstGeom prst="rect">
          <a:avLst/>
        </a:prstGeom>
      </xdr:spPr>
    </xdr:pic>
    <xdr:clientData/>
  </xdr:twoCellAnchor>
  <xdr:twoCellAnchor editAs="oneCell">
    <xdr:from>
      <xdr:col>1</xdr:col>
      <xdr:colOff>87596</xdr:colOff>
      <xdr:row>152</xdr:row>
      <xdr:rowOff>134753</xdr:rowOff>
    </xdr:from>
    <xdr:to>
      <xdr:col>6</xdr:col>
      <xdr:colOff>491102</xdr:colOff>
      <xdr:row>165</xdr:row>
      <xdr:rowOff>175445</xdr:rowOff>
    </xdr:to>
    <xdr:pic>
      <xdr:nvPicPr>
        <xdr:cNvPr id="21" name="32 Imagen">
          <a:extLst>
            <a:ext uri="{FF2B5EF4-FFF2-40B4-BE49-F238E27FC236}">
              <a16:creationId xmlns:a16="http://schemas.microsoft.com/office/drawing/2014/main" id="{EDA85643-ABF1-4D5F-998E-73C157DDFF6C}"/>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339056" y="28183973"/>
          <a:ext cx="3443886" cy="2418132"/>
        </a:xfrm>
        <a:prstGeom prst="rect">
          <a:avLst/>
        </a:prstGeom>
      </xdr:spPr>
    </xdr:pic>
    <xdr:clientData/>
  </xdr:twoCellAnchor>
  <xdr:oneCellAnchor>
    <xdr:from>
      <xdr:col>7</xdr:col>
      <xdr:colOff>210880</xdr:colOff>
      <xdr:row>136</xdr:row>
      <xdr:rowOff>105772</xdr:rowOff>
    </xdr:from>
    <xdr:ext cx="3357336" cy="2518002"/>
    <xdr:pic>
      <xdr:nvPicPr>
        <xdr:cNvPr id="22" name="35 Imagen">
          <a:extLst>
            <a:ext uri="{FF2B5EF4-FFF2-40B4-BE49-F238E27FC236}">
              <a16:creationId xmlns:a16="http://schemas.microsoft.com/office/drawing/2014/main" id="{8B7A9CEF-1C5B-4BE4-A2F0-EB012F59F9BC}"/>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158040" y="25213672"/>
          <a:ext cx="3357336" cy="2518002"/>
        </a:xfrm>
        <a:prstGeom prst="rect">
          <a:avLst/>
        </a:prstGeom>
      </xdr:spPr>
    </xdr:pic>
    <xdr:clientData/>
  </xdr:oneCellAnchor>
  <xdr:oneCellAnchor>
    <xdr:from>
      <xdr:col>7</xdr:col>
      <xdr:colOff>280748</xdr:colOff>
      <xdr:row>152</xdr:row>
      <xdr:rowOff>70067</xdr:rowOff>
    </xdr:from>
    <xdr:ext cx="3350952" cy="2513214"/>
    <xdr:pic>
      <xdr:nvPicPr>
        <xdr:cNvPr id="23" name="32 Imagen">
          <a:extLst>
            <a:ext uri="{FF2B5EF4-FFF2-40B4-BE49-F238E27FC236}">
              <a16:creationId xmlns:a16="http://schemas.microsoft.com/office/drawing/2014/main" id="{55D29BCE-14E7-4883-B767-4C25872160AA}"/>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227908" y="28119287"/>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51E9F352-B852-4DFE-8225-90FFD01C190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144C2782-7180-4B09-8014-BAA1B6ABE043}"/>
            </a:ext>
          </a:extLst>
        </xdr:cNvPr>
        <xdr:cNvPicPr>
          <a:picLocks noChangeAspect="1"/>
        </xdr:cNvPicPr>
      </xdr:nvPicPr>
      <xdr:blipFill>
        <a:blip xmlns:r="http://schemas.openxmlformats.org/officeDocument/2006/relationships" r:embed="rId2"/>
        <a:stretch>
          <a:fillRect/>
        </a:stretch>
      </xdr:blipFill>
      <xdr:spPr>
        <a:xfrm>
          <a:off x="6703695" y="200026"/>
          <a:ext cx="933450" cy="552450"/>
        </a:xfrm>
        <a:prstGeom prst="rect">
          <a:avLst/>
        </a:prstGeom>
      </xdr:spPr>
    </xdr:pic>
    <xdr:clientData/>
  </xdr:oneCellAnchor>
  <xdr:twoCellAnchor editAs="oneCell">
    <xdr:from>
      <xdr:col>1</xdr:col>
      <xdr:colOff>72248</xdr:colOff>
      <xdr:row>7</xdr:row>
      <xdr:rowOff>35664</xdr:rowOff>
    </xdr:from>
    <xdr:to>
      <xdr:col>6</xdr:col>
      <xdr:colOff>761999</xdr:colOff>
      <xdr:row>15</xdr:row>
      <xdr:rowOff>275165</xdr:rowOff>
    </xdr:to>
    <xdr:pic>
      <xdr:nvPicPr>
        <xdr:cNvPr id="4" name="Imagen 3">
          <a:extLst>
            <a:ext uri="{FF2B5EF4-FFF2-40B4-BE49-F238E27FC236}">
              <a16:creationId xmlns:a16="http://schemas.microsoft.com/office/drawing/2014/main" id="{B0C2016D-1343-4797-BD63-E1272FF6AC0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23708" y="1864464"/>
          <a:ext cx="3798711" cy="2738861"/>
        </a:xfrm>
        <a:prstGeom prst="rect">
          <a:avLst/>
        </a:prstGeom>
      </xdr:spPr>
    </xdr:pic>
    <xdr:clientData/>
  </xdr:twoCellAnchor>
  <xdr:twoCellAnchor editAs="oneCell">
    <xdr:from>
      <xdr:col>7</xdr:col>
      <xdr:colOff>31748</xdr:colOff>
      <xdr:row>7</xdr:row>
      <xdr:rowOff>26915</xdr:rowOff>
    </xdr:from>
    <xdr:to>
      <xdr:col>11</xdr:col>
      <xdr:colOff>573333</xdr:colOff>
      <xdr:row>15</xdr:row>
      <xdr:rowOff>266416</xdr:rowOff>
    </xdr:to>
    <xdr:pic>
      <xdr:nvPicPr>
        <xdr:cNvPr id="5" name="Imagen 4">
          <a:extLst>
            <a:ext uri="{FF2B5EF4-FFF2-40B4-BE49-F238E27FC236}">
              <a16:creationId xmlns:a16="http://schemas.microsoft.com/office/drawing/2014/main" id="{8D1E419B-6AEC-4FC1-B109-9935A98D4EE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306568" y="1855715"/>
          <a:ext cx="3787705" cy="2738861"/>
        </a:xfrm>
        <a:prstGeom prst="rect">
          <a:avLst/>
        </a:prstGeom>
      </xdr:spPr>
    </xdr:pic>
    <xdr:clientData/>
  </xdr:twoCellAnchor>
  <xdr:twoCellAnchor editAs="oneCell">
    <xdr:from>
      <xdr:col>1</xdr:col>
      <xdr:colOff>31750</xdr:colOff>
      <xdr:row>17</xdr:row>
      <xdr:rowOff>52915</xdr:rowOff>
    </xdr:from>
    <xdr:to>
      <xdr:col>6</xdr:col>
      <xdr:colOff>811389</xdr:colOff>
      <xdr:row>25</xdr:row>
      <xdr:rowOff>359832</xdr:rowOff>
    </xdr:to>
    <xdr:pic>
      <xdr:nvPicPr>
        <xdr:cNvPr id="6" name="Imagen 5">
          <a:extLst>
            <a:ext uri="{FF2B5EF4-FFF2-40B4-BE49-F238E27FC236}">
              <a16:creationId xmlns:a16="http://schemas.microsoft.com/office/drawing/2014/main" id="{52EA8A0C-49FF-4F18-ADF5-F18D7740655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83210" y="5249755"/>
          <a:ext cx="3888599" cy="2806277"/>
        </a:xfrm>
        <a:prstGeom prst="rect">
          <a:avLst/>
        </a:prstGeom>
      </xdr:spPr>
    </xdr:pic>
    <xdr:clientData/>
  </xdr:twoCellAnchor>
  <xdr:twoCellAnchor editAs="oneCell">
    <xdr:from>
      <xdr:col>7</xdr:col>
      <xdr:colOff>67167</xdr:colOff>
      <xdr:row>17</xdr:row>
      <xdr:rowOff>46001</xdr:rowOff>
    </xdr:from>
    <xdr:to>
      <xdr:col>11</xdr:col>
      <xdr:colOff>665527</xdr:colOff>
      <xdr:row>25</xdr:row>
      <xdr:rowOff>328083</xdr:rowOff>
    </xdr:to>
    <xdr:pic>
      <xdr:nvPicPr>
        <xdr:cNvPr id="7" name="Imagen 6">
          <a:extLst>
            <a:ext uri="{FF2B5EF4-FFF2-40B4-BE49-F238E27FC236}">
              <a16:creationId xmlns:a16="http://schemas.microsoft.com/office/drawing/2014/main" id="{4DE093D9-5AD6-44C3-BD33-60375D3705A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341987" y="5242841"/>
          <a:ext cx="3844480" cy="2781442"/>
        </a:xfrm>
        <a:prstGeom prst="rect">
          <a:avLst/>
        </a:prstGeom>
      </xdr:spPr>
    </xdr:pic>
    <xdr:clientData/>
  </xdr:twoCellAnchor>
  <xdr:twoCellAnchor editAs="oneCell">
    <xdr:from>
      <xdr:col>1</xdr:col>
      <xdr:colOff>74083</xdr:colOff>
      <xdr:row>27</xdr:row>
      <xdr:rowOff>95250</xdr:rowOff>
    </xdr:from>
    <xdr:to>
      <xdr:col>6</xdr:col>
      <xdr:colOff>811389</xdr:colOff>
      <xdr:row>35</xdr:row>
      <xdr:rowOff>370417</xdr:rowOff>
    </xdr:to>
    <xdr:pic>
      <xdr:nvPicPr>
        <xdr:cNvPr id="8" name="Imagen 7">
          <a:extLst>
            <a:ext uri="{FF2B5EF4-FFF2-40B4-BE49-F238E27FC236}">
              <a16:creationId xmlns:a16="http://schemas.microsoft.com/office/drawing/2014/main" id="{80194DE2-4CEC-4C9E-9517-F7F193EA028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25543" y="9071610"/>
          <a:ext cx="3846266" cy="2774527"/>
        </a:xfrm>
        <a:prstGeom prst="rect">
          <a:avLst/>
        </a:prstGeom>
      </xdr:spPr>
    </xdr:pic>
    <xdr:clientData/>
  </xdr:twoCellAnchor>
  <xdr:twoCellAnchor editAs="oneCell">
    <xdr:from>
      <xdr:col>7</xdr:col>
      <xdr:colOff>97084</xdr:colOff>
      <xdr:row>27</xdr:row>
      <xdr:rowOff>65334</xdr:rowOff>
    </xdr:from>
    <xdr:to>
      <xdr:col>11</xdr:col>
      <xdr:colOff>683779</xdr:colOff>
      <xdr:row>35</xdr:row>
      <xdr:rowOff>338667</xdr:rowOff>
    </xdr:to>
    <xdr:pic>
      <xdr:nvPicPr>
        <xdr:cNvPr id="9" name="Imagen 8">
          <a:extLst>
            <a:ext uri="{FF2B5EF4-FFF2-40B4-BE49-F238E27FC236}">
              <a16:creationId xmlns:a16="http://schemas.microsoft.com/office/drawing/2014/main" id="{F078CF49-0BBA-476D-83A8-0C95724210A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71904" y="9041694"/>
          <a:ext cx="3832815" cy="2772693"/>
        </a:xfrm>
        <a:prstGeom prst="rect">
          <a:avLst/>
        </a:prstGeom>
      </xdr:spPr>
    </xdr:pic>
    <xdr:clientData/>
  </xdr:twoCellAnchor>
  <xdr:twoCellAnchor editAs="oneCell">
    <xdr:from>
      <xdr:col>1</xdr:col>
      <xdr:colOff>52916</xdr:colOff>
      <xdr:row>56</xdr:row>
      <xdr:rowOff>52917</xdr:rowOff>
    </xdr:from>
    <xdr:to>
      <xdr:col>6</xdr:col>
      <xdr:colOff>804333</xdr:colOff>
      <xdr:row>64</xdr:row>
      <xdr:rowOff>275167</xdr:rowOff>
    </xdr:to>
    <xdr:pic>
      <xdr:nvPicPr>
        <xdr:cNvPr id="10" name="Imagen 9">
          <a:extLst>
            <a:ext uri="{FF2B5EF4-FFF2-40B4-BE49-F238E27FC236}">
              <a16:creationId xmlns:a16="http://schemas.microsoft.com/office/drawing/2014/main" id="{318CAC8C-4EA5-4383-AF92-95C280552B0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04376" y="19514397"/>
          <a:ext cx="3860377" cy="2782570"/>
        </a:xfrm>
        <a:prstGeom prst="rect">
          <a:avLst/>
        </a:prstGeom>
      </xdr:spPr>
    </xdr:pic>
    <xdr:clientData/>
  </xdr:twoCellAnchor>
  <xdr:twoCellAnchor editAs="oneCell">
    <xdr:from>
      <xdr:col>1</xdr:col>
      <xdr:colOff>63500</xdr:colOff>
      <xdr:row>37</xdr:row>
      <xdr:rowOff>31750</xdr:rowOff>
    </xdr:from>
    <xdr:to>
      <xdr:col>6</xdr:col>
      <xdr:colOff>857250</xdr:colOff>
      <xdr:row>45</xdr:row>
      <xdr:rowOff>179917</xdr:rowOff>
    </xdr:to>
    <xdr:pic>
      <xdr:nvPicPr>
        <xdr:cNvPr id="11" name="Imagen 10">
          <a:extLst>
            <a:ext uri="{FF2B5EF4-FFF2-40B4-BE49-F238E27FC236}">
              <a16:creationId xmlns:a16="http://schemas.microsoft.com/office/drawing/2014/main" id="{B1E43767-9031-4C49-86F5-A799C0DC7A4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14960" y="13008610"/>
          <a:ext cx="3902710" cy="2830407"/>
        </a:xfrm>
        <a:prstGeom prst="rect">
          <a:avLst/>
        </a:prstGeom>
      </xdr:spPr>
    </xdr:pic>
    <xdr:clientData/>
  </xdr:twoCellAnchor>
  <xdr:twoCellAnchor editAs="oneCell">
    <xdr:from>
      <xdr:col>1</xdr:col>
      <xdr:colOff>35416</xdr:colOff>
      <xdr:row>46</xdr:row>
      <xdr:rowOff>46001</xdr:rowOff>
    </xdr:from>
    <xdr:to>
      <xdr:col>6</xdr:col>
      <xdr:colOff>859166</xdr:colOff>
      <xdr:row>54</xdr:row>
      <xdr:rowOff>163751</xdr:rowOff>
    </xdr:to>
    <xdr:pic>
      <xdr:nvPicPr>
        <xdr:cNvPr id="12" name="Imagen 11">
          <a:extLst>
            <a:ext uri="{FF2B5EF4-FFF2-40B4-BE49-F238E27FC236}">
              <a16:creationId xmlns:a16="http://schemas.microsoft.com/office/drawing/2014/main" id="{750B56CB-B76D-4B8A-8A95-B01EB87778F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86876" y="15979421"/>
          <a:ext cx="3932710" cy="2860950"/>
        </a:xfrm>
        <a:prstGeom prst="rect">
          <a:avLst/>
        </a:prstGeom>
      </xdr:spPr>
    </xdr:pic>
    <xdr:clientData/>
  </xdr:twoCellAnchor>
  <xdr:twoCellAnchor editAs="oneCell">
    <xdr:from>
      <xdr:col>7</xdr:col>
      <xdr:colOff>47833</xdr:colOff>
      <xdr:row>37</xdr:row>
      <xdr:rowOff>47834</xdr:rowOff>
    </xdr:from>
    <xdr:to>
      <xdr:col>11</xdr:col>
      <xdr:colOff>657860</xdr:colOff>
      <xdr:row>45</xdr:row>
      <xdr:rowOff>169333</xdr:rowOff>
    </xdr:to>
    <xdr:pic>
      <xdr:nvPicPr>
        <xdr:cNvPr id="13" name="Imagen 12">
          <a:extLst>
            <a:ext uri="{FF2B5EF4-FFF2-40B4-BE49-F238E27FC236}">
              <a16:creationId xmlns:a16="http://schemas.microsoft.com/office/drawing/2014/main" id="{A11B0465-04DE-467B-A033-1E695404B08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322653" y="13024694"/>
          <a:ext cx="3856147" cy="2803739"/>
        </a:xfrm>
        <a:prstGeom prst="rect">
          <a:avLst/>
        </a:prstGeom>
      </xdr:spPr>
    </xdr:pic>
    <xdr:clientData/>
  </xdr:twoCellAnchor>
  <xdr:twoCellAnchor editAs="oneCell">
    <xdr:from>
      <xdr:col>7</xdr:col>
      <xdr:colOff>52917</xdr:colOff>
      <xdr:row>46</xdr:row>
      <xdr:rowOff>42334</xdr:rowOff>
    </xdr:from>
    <xdr:to>
      <xdr:col>11</xdr:col>
      <xdr:colOff>666750</xdr:colOff>
      <xdr:row>54</xdr:row>
      <xdr:rowOff>113771</xdr:rowOff>
    </xdr:to>
    <xdr:pic>
      <xdr:nvPicPr>
        <xdr:cNvPr id="14" name="Imagen 13">
          <a:extLst>
            <a:ext uri="{FF2B5EF4-FFF2-40B4-BE49-F238E27FC236}">
              <a16:creationId xmlns:a16="http://schemas.microsoft.com/office/drawing/2014/main" id="{5F9F437F-B685-4634-BCB6-A8CBBF2979D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327737" y="15975754"/>
          <a:ext cx="3859953" cy="2814637"/>
        </a:xfrm>
        <a:prstGeom prst="rect">
          <a:avLst/>
        </a:prstGeom>
      </xdr:spPr>
    </xdr:pic>
    <xdr:clientData/>
  </xdr:twoCellAnchor>
  <xdr:twoCellAnchor editAs="oneCell">
    <xdr:from>
      <xdr:col>7</xdr:col>
      <xdr:colOff>31750</xdr:colOff>
      <xdr:row>56</xdr:row>
      <xdr:rowOff>63500</xdr:rowOff>
    </xdr:from>
    <xdr:to>
      <xdr:col>11</xdr:col>
      <xdr:colOff>656168</xdr:colOff>
      <xdr:row>64</xdr:row>
      <xdr:rowOff>301626</xdr:rowOff>
    </xdr:to>
    <xdr:pic>
      <xdr:nvPicPr>
        <xdr:cNvPr id="15" name="Imagen 14">
          <a:extLst>
            <a:ext uri="{FF2B5EF4-FFF2-40B4-BE49-F238E27FC236}">
              <a16:creationId xmlns:a16="http://schemas.microsoft.com/office/drawing/2014/main" id="{4C91FCEF-D0F0-42B4-8655-B192921E650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306570" y="19524980"/>
          <a:ext cx="3870538" cy="2798446"/>
        </a:xfrm>
        <a:prstGeom prst="rect">
          <a:avLst/>
        </a:prstGeom>
      </xdr:spPr>
    </xdr:pic>
    <xdr:clientData/>
  </xdr:twoCellAnchor>
  <xdr:twoCellAnchor editAs="oneCell">
    <xdr:from>
      <xdr:col>1</xdr:col>
      <xdr:colOff>84665</xdr:colOff>
      <xdr:row>65</xdr:row>
      <xdr:rowOff>31750</xdr:rowOff>
    </xdr:from>
    <xdr:to>
      <xdr:col>6</xdr:col>
      <xdr:colOff>793748</xdr:colOff>
      <xdr:row>73</xdr:row>
      <xdr:rowOff>116416</xdr:rowOff>
    </xdr:to>
    <xdr:pic>
      <xdr:nvPicPr>
        <xdr:cNvPr id="16" name="Imagen 15">
          <a:extLst>
            <a:ext uri="{FF2B5EF4-FFF2-40B4-BE49-F238E27FC236}">
              <a16:creationId xmlns:a16="http://schemas.microsoft.com/office/drawing/2014/main" id="{3672DE2A-57ED-4696-99CB-70F49A57BF8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36125" y="22480270"/>
          <a:ext cx="3818043" cy="2766906"/>
        </a:xfrm>
        <a:prstGeom prst="rect">
          <a:avLst/>
        </a:prstGeom>
      </xdr:spPr>
    </xdr:pic>
    <xdr:clientData/>
  </xdr:twoCellAnchor>
  <xdr:twoCellAnchor editAs="oneCell">
    <xdr:from>
      <xdr:col>7</xdr:col>
      <xdr:colOff>42333</xdr:colOff>
      <xdr:row>65</xdr:row>
      <xdr:rowOff>31750</xdr:rowOff>
    </xdr:from>
    <xdr:to>
      <xdr:col>11</xdr:col>
      <xdr:colOff>645584</xdr:colOff>
      <xdr:row>73</xdr:row>
      <xdr:rowOff>148166</xdr:rowOff>
    </xdr:to>
    <xdr:pic>
      <xdr:nvPicPr>
        <xdr:cNvPr id="17" name="Imagen 16">
          <a:extLst>
            <a:ext uri="{FF2B5EF4-FFF2-40B4-BE49-F238E27FC236}">
              <a16:creationId xmlns:a16="http://schemas.microsoft.com/office/drawing/2014/main" id="{F1C4A552-05CD-4B84-9B1C-CC1E234497A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317153" y="22480270"/>
          <a:ext cx="3849371" cy="279865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97"/>
  <sheetViews>
    <sheetView showGridLines="0" tabSelected="1" zoomScale="91" zoomScaleNormal="91" zoomScaleSheetLayoutView="70" zoomScalePageLayoutView="95" workbookViewId="0">
      <selection activeCell="M43" sqref="M43:R43"/>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8"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9" customWidth="1"/>
    <col min="17" max="17" width="18.5703125" style="29"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06"/>
      <c r="C2" s="406"/>
      <c r="D2" s="406"/>
      <c r="E2" s="406"/>
      <c r="F2" s="379" t="s">
        <v>564</v>
      </c>
      <c r="G2" s="379"/>
      <c r="H2" s="379"/>
      <c r="I2" s="379"/>
      <c r="J2" s="379"/>
      <c r="K2" s="379"/>
      <c r="L2" s="379"/>
      <c r="M2" s="379"/>
      <c r="N2" s="379"/>
      <c r="O2" s="379"/>
      <c r="P2" s="379"/>
      <c r="Q2" s="379" t="s">
        <v>0</v>
      </c>
      <c r="R2" s="379"/>
      <c r="S2" s="406"/>
      <c r="T2" s="406"/>
    </row>
    <row r="3" spans="2:20" ht="30" customHeight="1" x14ac:dyDescent="0.2">
      <c r="B3" s="406"/>
      <c r="C3" s="406"/>
      <c r="D3" s="406"/>
      <c r="E3" s="406"/>
      <c r="F3" s="379" t="s">
        <v>565</v>
      </c>
      <c r="G3" s="379"/>
      <c r="H3" s="406" t="s">
        <v>1</v>
      </c>
      <c r="I3" s="406"/>
      <c r="J3" s="406"/>
      <c r="K3" s="406"/>
      <c r="L3" s="406"/>
      <c r="M3" s="406"/>
      <c r="N3" s="406"/>
      <c r="O3" s="406"/>
      <c r="P3" s="406"/>
      <c r="Q3" s="379" t="s">
        <v>2</v>
      </c>
      <c r="R3" s="379"/>
      <c r="S3" s="407"/>
      <c r="T3" s="407"/>
    </row>
    <row r="4" spans="2:20" ht="30" customHeight="1" x14ac:dyDescent="0.2">
      <c r="B4" s="406"/>
      <c r="C4" s="406"/>
      <c r="D4" s="406"/>
      <c r="E4" s="406"/>
      <c r="F4" s="379" t="s">
        <v>566</v>
      </c>
      <c r="G4" s="379"/>
      <c r="H4" s="406" t="s">
        <v>3</v>
      </c>
      <c r="I4" s="406"/>
      <c r="J4" s="406"/>
      <c r="K4" s="406"/>
      <c r="L4" s="406"/>
      <c r="M4" s="406"/>
      <c r="N4" s="406"/>
      <c r="O4" s="406"/>
      <c r="P4" s="406"/>
      <c r="Q4" s="379" t="s">
        <v>4</v>
      </c>
      <c r="R4" s="379"/>
      <c r="S4" s="402" t="s">
        <v>1202</v>
      </c>
      <c r="T4" s="402"/>
    </row>
    <row r="5" spans="2:20" ht="14.25" x14ac:dyDescent="0.2">
      <c r="B5" s="403"/>
      <c r="C5" s="403"/>
      <c r="D5" s="403"/>
      <c r="E5" s="403"/>
      <c r="F5" s="403"/>
      <c r="G5" s="403"/>
      <c r="H5" s="403"/>
      <c r="I5" s="403"/>
      <c r="J5" s="403"/>
      <c r="K5" s="403"/>
      <c r="L5" s="403"/>
      <c r="M5" s="403"/>
      <c r="N5" s="403"/>
      <c r="O5" s="403"/>
      <c r="P5" s="403"/>
      <c r="Q5" s="403"/>
      <c r="R5" s="403"/>
      <c r="S5" s="403"/>
      <c r="T5" s="403"/>
    </row>
    <row r="6" spans="2:20" ht="22.5" customHeight="1" x14ac:dyDescent="0.2">
      <c r="B6" s="404" t="s">
        <v>5</v>
      </c>
      <c r="C6" s="404"/>
      <c r="D6" s="404"/>
      <c r="E6" s="404"/>
      <c r="F6" s="404"/>
      <c r="G6" s="404"/>
      <c r="H6" s="404"/>
      <c r="I6" s="404"/>
      <c r="J6" s="404"/>
      <c r="K6" s="404"/>
      <c r="L6" s="404"/>
      <c r="M6" s="404"/>
      <c r="N6" s="404"/>
      <c r="O6" s="404"/>
      <c r="P6" s="404"/>
      <c r="Q6" s="404"/>
      <c r="R6" s="404"/>
      <c r="S6" s="404"/>
      <c r="T6" s="404"/>
    </row>
    <row r="7" spans="2:20" ht="14.25" x14ac:dyDescent="0.2">
      <c r="B7" s="337"/>
      <c r="C7" s="337"/>
      <c r="D7" s="337"/>
      <c r="E7" s="337"/>
      <c r="F7" s="337"/>
      <c r="G7" s="337"/>
      <c r="H7" s="337"/>
      <c r="I7" s="337"/>
      <c r="J7" s="337"/>
      <c r="K7" s="337"/>
      <c r="L7" s="337"/>
      <c r="M7" s="337"/>
      <c r="N7" s="337"/>
      <c r="O7" s="337"/>
      <c r="P7" s="337"/>
      <c r="Q7" s="337"/>
      <c r="R7" s="337"/>
      <c r="S7" s="337"/>
      <c r="T7" s="337"/>
    </row>
    <row r="8" spans="2:20" ht="22.5" customHeight="1" x14ac:dyDescent="0.2">
      <c r="B8" s="405" t="s">
        <v>6</v>
      </c>
      <c r="C8" s="405"/>
      <c r="D8" s="405"/>
      <c r="E8" s="405"/>
      <c r="F8" s="405"/>
      <c r="G8" s="405"/>
      <c r="H8" s="405"/>
      <c r="I8" s="405"/>
      <c r="J8" s="405"/>
      <c r="K8" s="405"/>
      <c r="L8" s="405"/>
      <c r="M8" s="405"/>
      <c r="N8" s="405"/>
      <c r="O8" s="405"/>
      <c r="P8" s="405"/>
      <c r="Q8" s="405"/>
      <c r="R8" s="405"/>
      <c r="S8" s="405"/>
      <c r="T8" s="405"/>
    </row>
    <row r="9" spans="2:20" ht="22.5" customHeight="1" x14ac:dyDescent="0.2">
      <c r="B9" s="251" t="s">
        <v>7</v>
      </c>
      <c r="C9" s="252"/>
      <c r="D9" s="252"/>
      <c r="E9" s="252"/>
      <c r="F9" s="252"/>
      <c r="G9" s="252"/>
      <c r="H9" s="252"/>
      <c r="I9" s="252"/>
      <c r="J9" s="252"/>
      <c r="K9" s="252"/>
      <c r="L9" s="252"/>
      <c r="M9" s="252"/>
      <c r="N9" s="252"/>
      <c r="O9" s="252"/>
      <c r="P9" s="252"/>
      <c r="Q9" s="252"/>
      <c r="R9" s="252"/>
      <c r="S9" s="252"/>
      <c r="T9" s="253"/>
    </row>
    <row r="10" spans="2:20" ht="22.5" customHeight="1" x14ac:dyDescent="0.2">
      <c r="B10" s="388" t="s">
        <v>8</v>
      </c>
      <c r="C10" s="388"/>
      <c r="D10" s="388"/>
      <c r="E10" s="388"/>
      <c r="F10" s="297" t="s">
        <v>9</v>
      </c>
      <c r="G10" s="298"/>
      <c r="H10" s="298"/>
      <c r="I10" s="299"/>
      <c r="J10" s="395" t="s">
        <v>10</v>
      </c>
      <c r="K10" s="396"/>
      <c r="L10" s="396"/>
      <c r="M10" s="396"/>
      <c r="N10" s="397"/>
      <c r="O10" s="297" t="s">
        <v>11</v>
      </c>
      <c r="P10" s="298"/>
      <c r="Q10" s="299"/>
      <c r="R10" s="401" t="s">
        <v>12</v>
      </c>
      <c r="S10" s="401"/>
      <c r="T10" s="401"/>
    </row>
    <row r="11" spans="2:20" ht="22.5" customHeight="1" x14ac:dyDescent="0.2">
      <c r="B11" s="388"/>
      <c r="C11" s="388"/>
      <c r="D11" s="388"/>
      <c r="E11" s="388"/>
      <c r="F11" s="392"/>
      <c r="G11" s="393"/>
      <c r="H11" s="393"/>
      <c r="I11" s="394"/>
      <c r="J11" s="398"/>
      <c r="K11" s="399"/>
      <c r="L11" s="399"/>
      <c r="M11" s="399"/>
      <c r="N11" s="400"/>
      <c r="O11" s="392"/>
      <c r="P11" s="393"/>
      <c r="Q11" s="394"/>
      <c r="R11" s="401"/>
      <c r="S11" s="401"/>
      <c r="T11" s="401"/>
    </row>
    <row r="12" spans="2:20" ht="168" customHeight="1" x14ac:dyDescent="0.2">
      <c r="B12" s="343" t="s">
        <v>13</v>
      </c>
      <c r="C12" s="344"/>
      <c r="D12" s="344"/>
      <c r="E12" s="345"/>
      <c r="F12" s="352" t="s">
        <v>760</v>
      </c>
      <c r="G12" s="353"/>
      <c r="H12" s="353"/>
      <c r="I12" s="354"/>
      <c r="J12" s="338" t="s">
        <v>761</v>
      </c>
      <c r="K12" s="339"/>
      <c r="L12" s="339"/>
      <c r="M12" s="339"/>
      <c r="N12" s="380"/>
      <c r="O12" s="352" t="s">
        <v>763</v>
      </c>
      <c r="P12" s="353"/>
      <c r="Q12" s="354"/>
      <c r="R12" s="361" t="s">
        <v>764</v>
      </c>
      <c r="S12" s="362"/>
      <c r="T12" s="363"/>
    </row>
    <row r="13" spans="2:20" ht="168" customHeight="1" x14ac:dyDescent="0.2">
      <c r="B13" s="349"/>
      <c r="C13" s="350"/>
      <c r="D13" s="350"/>
      <c r="E13" s="351"/>
      <c r="F13" s="358"/>
      <c r="G13" s="359"/>
      <c r="H13" s="359"/>
      <c r="I13" s="360"/>
      <c r="J13" s="338" t="s">
        <v>762</v>
      </c>
      <c r="K13" s="339"/>
      <c r="L13" s="339"/>
      <c r="M13" s="339"/>
      <c r="N13" s="380"/>
      <c r="O13" s="358"/>
      <c r="P13" s="359"/>
      <c r="Q13" s="360"/>
      <c r="R13" s="367"/>
      <c r="S13" s="368"/>
      <c r="T13" s="369"/>
    </row>
    <row r="14" spans="2:20" ht="409.6" customHeight="1" x14ac:dyDescent="0.2">
      <c r="B14" s="343" t="s">
        <v>14</v>
      </c>
      <c r="C14" s="344"/>
      <c r="D14" s="344"/>
      <c r="E14" s="345"/>
      <c r="F14" s="352" t="s">
        <v>567</v>
      </c>
      <c r="G14" s="353"/>
      <c r="H14" s="353"/>
      <c r="I14" s="354"/>
      <c r="J14" s="352" t="s">
        <v>758</v>
      </c>
      <c r="K14" s="353"/>
      <c r="L14" s="353"/>
      <c r="M14" s="353"/>
      <c r="N14" s="354"/>
      <c r="O14" s="352" t="s">
        <v>765</v>
      </c>
      <c r="P14" s="353"/>
      <c r="Q14" s="354"/>
      <c r="R14" s="361" t="s">
        <v>759</v>
      </c>
      <c r="S14" s="362"/>
      <c r="T14" s="363"/>
    </row>
    <row r="15" spans="2:20" ht="351.6" customHeight="1" x14ac:dyDescent="0.2">
      <c r="B15" s="346"/>
      <c r="C15" s="347"/>
      <c r="D15" s="347"/>
      <c r="E15" s="348"/>
      <c r="F15" s="355"/>
      <c r="G15" s="356"/>
      <c r="H15" s="356"/>
      <c r="I15" s="357"/>
      <c r="J15" s="355"/>
      <c r="K15" s="356"/>
      <c r="L15" s="356"/>
      <c r="M15" s="356"/>
      <c r="N15" s="357"/>
      <c r="O15" s="355"/>
      <c r="P15" s="356"/>
      <c r="Q15" s="357"/>
      <c r="R15" s="364"/>
      <c r="S15" s="365"/>
      <c r="T15" s="366"/>
    </row>
    <row r="16" spans="2:20" ht="409.6" customHeight="1" x14ac:dyDescent="0.2">
      <c r="B16" s="343" t="s">
        <v>15</v>
      </c>
      <c r="C16" s="344"/>
      <c r="D16" s="344"/>
      <c r="E16" s="345"/>
      <c r="F16" s="352" t="s">
        <v>780</v>
      </c>
      <c r="G16" s="353"/>
      <c r="H16" s="353"/>
      <c r="I16" s="354"/>
      <c r="J16" s="352" t="s">
        <v>124</v>
      </c>
      <c r="K16" s="353"/>
      <c r="L16" s="353"/>
      <c r="M16" s="353"/>
      <c r="N16" s="354"/>
      <c r="O16" s="352" t="s">
        <v>757</v>
      </c>
      <c r="P16" s="353"/>
      <c r="Q16" s="354"/>
      <c r="R16" s="361" t="s">
        <v>756</v>
      </c>
      <c r="S16" s="362"/>
      <c r="T16" s="363"/>
    </row>
    <row r="17" spans="2:20" ht="409.6" customHeight="1" x14ac:dyDescent="0.2">
      <c r="B17" s="346"/>
      <c r="C17" s="347"/>
      <c r="D17" s="347"/>
      <c r="E17" s="348"/>
      <c r="F17" s="355"/>
      <c r="G17" s="356"/>
      <c r="H17" s="356"/>
      <c r="I17" s="357"/>
      <c r="J17" s="355"/>
      <c r="K17" s="356"/>
      <c r="L17" s="356"/>
      <c r="M17" s="356"/>
      <c r="N17" s="357"/>
      <c r="O17" s="355"/>
      <c r="P17" s="356"/>
      <c r="Q17" s="357"/>
      <c r="R17" s="364"/>
      <c r="S17" s="365"/>
      <c r="T17" s="366"/>
    </row>
    <row r="18" spans="2:20" ht="41.45" customHeight="1" x14ac:dyDescent="0.2">
      <c r="B18" s="349"/>
      <c r="C18" s="350"/>
      <c r="D18" s="350"/>
      <c r="E18" s="351"/>
      <c r="F18" s="358"/>
      <c r="G18" s="359"/>
      <c r="H18" s="359"/>
      <c r="I18" s="360"/>
      <c r="J18" s="358"/>
      <c r="K18" s="359"/>
      <c r="L18" s="359"/>
      <c r="M18" s="359"/>
      <c r="N18" s="360"/>
      <c r="O18" s="358"/>
      <c r="P18" s="359"/>
      <c r="Q18" s="360"/>
      <c r="R18" s="367"/>
      <c r="S18" s="368"/>
      <c r="T18" s="369"/>
    </row>
    <row r="19" spans="2:20" ht="409.6" customHeight="1" x14ac:dyDescent="0.2">
      <c r="B19" s="343" t="s">
        <v>16</v>
      </c>
      <c r="C19" s="344"/>
      <c r="D19" s="344"/>
      <c r="E19" s="345"/>
      <c r="F19" s="352" t="s">
        <v>755</v>
      </c>
      <c r="G19" s="353"/>
      <c r="H19" s="353"/>
      <c r="I19" s="354"/>
      <c r="J19" s="352" t="s">
        <v>753</v>
      </c>
      <c r="K19" s="353"/>
      <c r="L19" s="353"/>
      <c r="M19" s="353"/>
      <c r="N19" s="354"/>
      <c r="O19" s="361" t="s">
        <v>754</v>
      </c>
      <c r="P19" s="362"/>
      <c r="Q19" s="363"/>
      <c r="R19" s="370"/>
      <c r="S19" s="371"/>
      <c r="T19" s="372"/>
    </row>
    <row r="20" spans="2:20" ht="409.6" customHeight="1" x14ac:dyDescent="0.2">
      <c r="B20" s="346"/>
      <c r="C20" s="347"/>
      <c r="D20" s="347"/>
      <c r="E20" s="348"/>
      <c r="F20" s="355"/>
      <c r="G20" s="356"/>
      <c r="H20" s="356"/>
      <c r="I20" s="357"/>
      <c r="J20" s="355"/>
      <c r="K20" s="356"/>
      <c r="L20" s="356"/>
      <c r="M20" s="356"/>
      <c r="N20" s="357"/>
      <c r="O20" s="364"/>
      <c r="P20" s="365"/>
      <c r="Q20" s="366"/>
      <c r="R20" s="373"/>
      <c r="S20" s="374"/>
      <c r="T20" s="375"/>
    </row>
    <row r="21" spans="2:20" ht="409.6" customHeight="1" x14ac:dyDescent="0.2">
      <c r="B21" s="346"/>
      <c r="C21" s="347"/>
      <c r="D21" s="347"/>
      <c r="E21" s="348"/>
      <c r="F21" s="355"/>
      <c r="G21" s="356"/>
      <c r="H21" s="356"/>
      <c r="I21" s="357"/>
      <c r="J21" s="355"/>
      <c r="K21" s="356"/>
      <c r="L21" s="356"/>
      <c r="M21" s="356"/>
      <c r="N21" s="357"/>
      <c r="O21" s="364"/>
      <c r="P21" s="365"/>
      <c r="Q21" s="366"/>
      <c r="R21" s="373"/>
      <c r="S21" s="374"/>
      <c r="T21" s="375"/>
    </row>
    <row r="22" spans="2:20" ht="200.45" customHeight="1" x14ac:dyDescent="0.2">
      <c r="B22" s="349"/>
      <c r="C22" s="350"/>
      <c r="D22" s="350"/>
      <c r="E22" s="351"/>
      <c r="F22" s="358"/>
      <c r="G22" s="359"/>
      <c r="H22" s="359"/>
      <c r="I22" s="360"/>
      <c r="J22" s="358"/>
      <c r="K22" s="359"/>
      <c r="L22" s="359"/>
      <c r="M22" s="359"/>
      <c r="N22" s="360"/>
      <c r="O22" s="367"/>
      <c r="P22" s="368"/>
      <c r="Q22" s="369"/>
      <c r="R22" s="376"/>
      <c r="S22" s="377"/>
      <c r="T22" s="378"/>
    </row>
    <row r="23" spans="2:20" ht="107.45" customHeight="1" x14ac:dyDescent="0.2">
      <c r="B23" s="343" t="s">
        <v>17</v>
      </c>
      <c r="C23" s="344"/>
      <c r="D23" s="344"/>
      <c r="E23" s="345"/>
      <c r="F23" s="352" t="s">
        <v>766</v>
      </c>
      <c r="G23" s="353"/>
      <c r="H23" s="353"/>
      <c r="I23" s="354"/>
      <c r="J23" s="338" t="s">
        <v>18</v>
      </c>
      <c r="K23" s="339"/>
      <c r="L23" s="339"/>
      <c r="M23" s="339"/>
      <c r="N23" s="380"/>
      <c r="O23" s="352" t="s">
        <v>768</v>
      </c>
      <c r="P23" s="353"/>
      <c r="Q23" s="354"/>
      <c r="R23" s="352" t="s">
        <v>769</v>
      </c>
      <c r="S23" s="353"/>
      <c r="T23" s="354"/>
    </row>
    <row r="24" spans="2:20" ht="409.6" customHeight="1" x14ac:dyDescent="0.2">
      <c r="B24" s="346"/>
      <c r="C24" s="347"/>
      <c r="D24" s="347"/>
      <c r="E24" s="348"/>
      <c r="F24" s="355"/>
      <c r="G24" s="356"/>
      <c r="H24" s="356"/>
      <c r="I24" s="357"/>
      <c r="J24" s="352" t="s">
        <v>767</v>
      </c>
      <c r="K24" s="353"/>
      <c r="L24" s="353"/>
      <c r="M24" s="353"/>
      <c r="N24" s="354"/>
      <c r="O24" s="355"/>
      <c r="P24" s="356"/>
      <c r="Q24" s="357"/>
      <c r="R24" s="355"/>
      <c r="S24" s="356"/>
      <c r="T24" s="357"/>
    </row>
    <row r="25" spans="2:20" ht="409.6" customHeight="1" x14ac:dyDescent="0.2">
      <c r="B25" s="346"/>
      <c r="C25" s="347"/>
      <c r="D25" s="347"/>
      <c r="E25" s="348"/>
      <c r="F25" s="355"/>
      <c r="G25" s="356"/>
      <c r="H25" s="356"/>
      <c r="I25" s="357"/>
      <c r="J25" s="355"/>
      <c r="K25" s="356"/>
      <c r="L25" s="356"/>
      <c r="M25" s="356"/>
      <c r="N25" s="357"/>
      <c r="O25" s="355"/>
      <c r="P25" s="356"/>
      <c r="Q25" s="357"/>
      <c r="R25" s="355"/>
      <c r="S25" s="356"/>
      <c r="T25" s="357"/>
    </row>
    <row r="26" spans="2:20" ht="409.6" customHeight="1" x14ac:dyDescent="0.2">
      <c r="B26" s="346"/>
      <c r="C26" s="347"/>
      <c r="D26" s="347"/>
      <c r="E26" s="348"/>
      <c r="F26" s="355"/>
      <c r="G26" s="356"/>
      <c r="H26" s="356"/>
      <c r="I26" s="357"/>
      <c r="J26" s="355"/>
      <c r="K26" s="356"/>
      <c r="L26" s="356"/>
      <c r="M26" s="356"/>
      <c r="N26" s="357"/>
      <c r="O26" s="355"/>
      <c r="P26" s="356"/>
      <c r="Q26" s="357"/>
      <c r="R26" s="355"/>
      <c r="S26" s="356"/>
      <c r="T26" s="357"/>
    </row>
    <row r="27" spans="2:20" ht="144" customHeight="1" x14ac:dyDescent="0.2">
      <c r="B27" s="349"/>
      <c r="C27" s="350"/>
      <c r="D27" s="350"/>
      <c r="E27" s="351"/>
      <c r="F27" s="358"/>
      <c r="G27" s="359"/>
      <c r="H27" s="359"/>
      <c r="I27" s="360"/>
      <c r="J27" s="358"/>
      <c r="K27" s="359"/>
      <c r="L27" s="359"/>
      <c r="M27" s="359"/>
      <c r="N27" s="360"/>
      <c r="O27" s="358"/>
      <c r="P27" s="359"/>
      <c r="Q27" s="360"/>
      <c r="R27" s="358"/>
      <c r="S27" s="359"/>
      <c r="T27" s="360"/>
    </row>
    <row r="28" spans="2:20" ht="82.5" customHeight="1" x14ac:dyDescent="0.2">
      <c r="B28" s="379" t="s">
        <v>19</v>
      </c>
      <c r="C28" s="379"/>
      <c r="D28" s="379"/>
      <c r="E28" s="379"/>
      <c r="F28" s="338" t="s">
        <v>770</v>
      </c>
      <c r="G28" s="339"/>
      <c r="H28" s="339"/>
      <c r="I28" s="380"/>
      <c r="J28" s="381" t="s">
        <v>125</v>
      </c>
      <c r="K28" s="381"/>
      <c r="L28" s="381"/>
      <c r="M28" s="381"/>
      <c r="N28" s="381"/>
      <c r="O28" s="338" t="s">
        <v>126</v>
      </c>
      <c r="P28" s="339"/>
      <c r="Q28" s="380"/>
      <c r="R28" s="340"/>
      <c r="S28" s="341"/>
      <c r="T28" s="342"/>
    </row>
    <row r="29" spans="2:20" ht="133.9" customHeight="1" x14ac:dyDescent="0.2">
      <c r="B29" s="379" t="s">
        <v>20</v>
      </c>
      <c r="C29" s="379"/>
      <c r="D29" s="379"/>
      <c r="E29" s="379"/>
      <c r="F29" s="352" t="s">
        <v>772</v>
      </c>
      <c r="G29" s="353"/>
      <c r="H29" s="353"/>
      <c r="I29" s="354"/>
      <c r="J29" s="338" t="s">
        <v>773</v>
      </c>
      <c r="K29" s="339"/>
      <c r="L29" s="339"/>
      <c r="M29" s="339"/>
      <c r="N29" s="380"/>
      <c r="O29" s="338" t="s">
        <v>771</v>
      </c>
      <c r="P29" s="339"/>
      <c r="Q29" s="339"/>
      <c r="R29" s="340"/>
      <c r="S29" s="341"/>
      <c r="T29" s="342"/>
    </row>
    <row r="30" spans="2:20" ht="237.6" customHeight="1" x14ac:dyDescent="0.2">
      <c r="B30" s="379" t="s">
        <v>21</v>
      </c>
      <c r="C30" s="379"/>
      <c r="D30" s="379"/>
      <c r="E30" s="379"/>
      <c r="F30" s="340"/>
      <c r="G30" s="341"/>
      <c r="H30" s="341"/>
      <c r="I30" s="342"/>
      <c r="J30" s="382"/>
      <c r="K30" s="382"/>
      <c r="L30" s="382"/>
      <c r="M30" s="382"/>
      <c r="N30" s="382"/>
      <c r="O30" s="338" t="s">
        <v>774</v>
      </c>
      <c r="P30" s="339"/>
      <c r="Q30" s="380"/>
      <c r="R30" s="340"/>
      <c r="S30" s="341"/>
      <c r="T30" s="342"/>
    </row>
    <row r="31" spans="2:20" ht="409.6" customHeight="1" x14ac:dyDescent="0.2">
      <c r="B31" s="343" t="s">
        <v>22</v>
      </c>
      <c r="C31" s="344"/>
      <c r="D31" s="344"/>
      <c r="E31" s="345"/>
      <c r="F31" s="352" t="s">
        <v>568</v>
      </c>
      <c r="G31" s="353"/>
      <c r="H31" s="353"/>
      <c r="I31" s="354"/>
      <c r="J31" s="352" t="s">
        <v>775</v>
      </c>
      <c r="K31" s="353"/>
      <c r="L31" s="353"/>
      <c r="M31" s="353"/>
      <c r="N31" s="354"/>
      <c r="O31" s="352" t="s">
        <v>128</v>
      </c>
      <c r="P31" s="353"/>
      <c r="Q31" s="354"/>
      <c r="R31" s="352" t="s">
        <v>127</v>
      </c>
      <c r="S31" s="353"/>
      <c r="T31" s="354"/>
    </row>
    <row r="32" spans="2:20" ht="15" customHeight="1" x14ac:dyDescent="0.2">
      <c r="B32" s="349"/>
      <c r="C32" s="350"/>
      <c r="D32" s="350"/>
      <c r="E32" s="351"/>
      <c r="F32" s="358"/>
      <c r="G32" s="359"/>
      <c r="H32" s="359"/>
      <c r="I32" s="360"/>
      <c r="J32" s="358"/>
      <c r="K32" s="359"/>
      <c r="L32" s="359"/>
      <c r="M32" s="359"/>
      <c r="N32" s="360"/>
      <c r="O32" s="358"/>
      <c r="P32" s="359"/>
      <c r="Q32" s="360"/>
      <c r="R32" s="358"/>
      <c r="S32" s="359"/>
      <c r="T32" s="360"/>
    </row>
    <row r="33" spans="2:20" ht="409.15" customHeight="1" x14ac:dyDescent="0.2">
      <c r="B33" s="343" t="s">
        <v>23</v>
      </c>
      <c r="C33" s="344"/>
      <c r="D33" s="344"/>
      <c r="E33" s="345"/>
      <c r="F33" s="352" t="s">
        <v>776</v>
      </c>
      <c r="G33" s="353"/>
      <c r="H33" s="353"/>
      <c r="I33" s="354"/>
      <c r="J33" s="361" t="s">
        <v>777</v>
      </c>
      <c r="K33" s="362"/>
      <c r="L33" s="362"/>
      <c r="M33" s="362"/>
      <c r="N33" s="363"/>
      <c r="O33" s="361" t="s">
        <v>778</v>
      </c>
      <c r="P33" s="362"/>
      <c r="Q33" s="363"/>
      <c r="R33" s="361"/>
      <c r="S33" s="362"/>
      <c r="T33" s="363"/>
    </row>
    <row r="34" spans="2:20" ht="79.900000000000006" customHeight="1" x14ac:dyDescent="0.2">
      <c r="B34" s="349"/>
      <c r="C34" s="350"/>
      <c r="D34" s="350"/>
      <c r="E34" s="351"/>
      <c r="F34" s="358"/>
      <c r="G34" s="359"/>
      <c r="H34" s="359"/>
      <c r="I34" s="360"/>
      <c r="J34" s="367"/>
      <c r="K34" s="368"/>
      <c r="L34" s="368"/>
      <c r="M34" s="368"/>
      <c r="N34" s="369"/>
      <c r="O34" s="367"/>
      <c r="P34" s="368"/>
      <c r="Q34" s="369"/>
      <c r="R34" s="367"/>
      <c r="S34" s="368"/>
      <c r="T34" s="369"/>
    </row>
    <row r="35" spans="2:20" ht="409.6" customHeight="1" x14ac:dyDescent="0.2">
      <c r="B35" s="379" t="s">
        <v>24</v>
      </c>
      <c r="C35" s="379"/>
      <c r="D35" s="379"/>
      <c r="E35" s="379"/>
      <c r="F35" s="337"/>
      <c r="G35" s="337"/>
      <c r="H35" s="337"/>
      <c r="I35" s="337"/>
      <c r="J35" s="337" t="s">
        <v>129</v>
      </c>
      <c r="K35" s="337"/>
      <c r="L35" s="337"/>
      <c r="M35" s="337"/>
      <c r="N35" s="337"/>
      <c r="O35" s="337" t="s">
        <v>779</v>
      </c>
      <c r="P35" s="337"/>
      <c r="Q35" s="337"/>
      <c r="R35" s="337"/>
      <c r="S35" s="337"/>
      <c r="T35" s="337"/>
    </row>
    <row r="36" spans="2:20" ht="206.45" customHeight="1" x14ac:dyDescent="0.2">
      <c r="B36" s="379"/>
      <c r="C36" s="379"/>
      <c r="D36" s="379"/>
      <c r="E36" s="379"/>
      <c r="F36" s="337"/>
      <c r="G36" s="337"/>
      <c r="H36" s="337"/>
      <c r="I36" s="337"/>
      <c r="J36" s="337"/>
      <c r="K36" s="337"/>
      <c r="L36" s="337"/>
      <c r="M36" s="337"/>
      <c r="N36" s="337"/>
      <c r="O36" s="337"/>
      <c r="P36" s="337"/>
      <c r="Q36" s="337"/>
      <c r="R36" s="337"/>
      <c r="S36" s="337"/>
      <c r="T36" s="337"/>
    </row>
    <row r="37" spans="2:20" ht="30" customHeight="1" x14ac:dyDescent="0.2">
      <c r="B37" s="432" t="s">
        <v>113</v>
      </c>
      <c r="C37" s="433"/>
      <c r="D37" s="433"/>
      <c r="E37" s="433"/>
      <c r="F37" s="433"/>
      <c r="G37" s="433"/>
      <c r="H37" s="433"/>
      <c r="I37" s="433"/>
      <c r="J37" s="433"/>
      <c r="K37" s="433"/>
      <c r="L37" s="433"/>
      <c r="M37" s="433"/>
      <c r="N37" s="433"/>
      <c r="O37" s="433"/>
      <c r="P37" s="433"/>
      <c r="Q37" s="433"/>
      <c r="R37" s="433"/>
      <c r="S37" s="433"/>
      <c r="T37" s="434"/>
    </row>
    <row r="38" spans="2:20" ht="22.5" customHeight="1" x14ac:dyDescent="0.2">
      <c r="B38" s="287" t="s">
        <v>25</v>
      </c>
      <c r="C38" s="435"/>
      <c r="D38" s="435"/>
      <c r="E38" s="435"/>
      <c r="F38" s="435"/>
      <c r="G38" s="435"/>
      <c r="H38" s="288"/>
      <c r="I38" s="287" t="s">
        <v>26</v>
      </c>
      <c r="J38" s="288"/>
      <c r="K38" s="287" t="s">
        <v>4</v>
      </c>
      <c r="L38" s="288"/>
      <c r="M38" s="287" t="s">
        <v>27</v>
      </c>
      <c r="N38" s="435"/>
      <c r="O38" s="435"/>
      <c r="P38" s="435"/>
      <c r="Q38" s="435"/>
      <c r="R38" s="288"/>
      <c r="S38" s="287" t="s">
        <v>4</v>
      </c>
      <c r="T38" s="288"/>
    </row>
    <row r="39" spans="2:20" ht="28.5" customHeight="1" x14ac:dyDescent="0.2">
      <c r="B39" s="429" t="s">
        <v>1228</v>
      </c>
      <c r="C39" s="430"/>
      <c r="D39" s="430"/>
      <c r="E39" s="430"/>
      <c r="F39" s="430"/>
      <c r="G39" s="430"/>
      <c r="H39" s="431"/>
      <c r="I39" s="389" t="s">
        <v>1229</v>
      </c>
      <c r="J39" s="391"/>
      <c r="K39" s="438">
        <v>43808</v>
      </c>
      <c r="L39" s="439"/>
      <c r="M39" s="389" t="s">
        <v>1230</v>
      </c>
      <c r="N39" s="390"/>
      <c r="O39" s="390"/>
      <c r="P39" s="390"/>
      <c r="Q39" s="390"/>
      <c r="R39" s="391"/>
      <c r="S39" s="233"/>
      <c r="T39" s="234"/>
    </row>
    <row r="40" spans="2:20" ht="30" customHeight="1" x14ac:dyDescent="0.2">
      <c r="B40" s="429" t="s">
        <v>1231</v>
      </c>
      <c r="C40" s="430"/>
      <c r="D40" s="430"/>
      <c r="E40" s="430"/>
      <c r="F40" s="430"/>
      <c r="G40" s="430"/>
      <c r="H40" s="431"/>
      <c r="I40" s="389" t="s">
        <v>1232</v>
      </c>
      <c r="J40" s="391"/>
      <c r="K40" s="438">
        <v>43804</v>
      </c>
      <c r="L40" s="439"/>
      <c r="M40" s="1087" t="s">
        <v>1230</v>
      </c>
      <c r="N40" s="1088"/>
      <c r="O40" s="1088"/>
      <c r="P40" s="1088"/>
      <c r="Q40" s="1088"/>
      <c r="R40" s="1089"/>
      <c r="S40" s="233"/>
      <c r="T40" s="234"/>
    </row>
    <row r="41" spans="2:20" ht="29.25" customHeight="1" x14ac:dyDescent="0.2">
      <c r="B41" s="429" t="s">
        <v>1233</v>
      </c>
      <c r="C41" s="430"/>
      <c r="D41" s="430"/>
      <c r="E41" s="430"/>
      <c r="F41" s="430"/>
      <c r="G41" s="430"/>
      <c r="H41" s="431"/>
      <c r="I41" s="389" t="s">
        <v>1234</v>
      </c>
      <c r="J41" s="391"/>
      <c r="K41" s="438">
        <v>43819</v>
      </c>
      <c r="L41" s="439"/>
      <c r="M41" s="1087" t="s">
        <v>1230</v>
      </c>
      <c r="N41" s="1088"/>
      <c r="O41" s="1088"/>
      <c r="P41" s="1088"/>
      <c r="Q41" s="1088"/>
      <c r="R41" s="1089"/>
      <c r="S41" s="233"/>
      <c r="T41" s="234"/>
    </row>
    <row r="42" spans="2:20" ht="22.5" customHeight="1" x14ac:dyDescent="0.2">
      <c r="B42" s="1090" t="s">
        <v>1235</v>
      </c>
      <c r="C42" s="1091"/>
      <c r="D42" s="1091"/>
      <c r="E42" s="1091"/>
      <c r="F42" s="1091"/>
      <c r="G42" s="1091"/>
      <c r="H42" s="1092"/>
      <c r="I42" s="1093" t="s">
        <v>1236</v>
      </c>
      <c r="J42" s="1094"/>
      <c r="K42" s="1095">
        <v>43782</v>
      </c>
      <c r="L42" s="1096"/>
      <c r="M42" s="1093" t="s">
        <v>1230</v>
      </c>
      <c r="N42" s="1097"/>
      <c r="O42" s="1097"/>
      <c r="P42" s="1097"/>
      <c r="Q42" s="1097"/>
      <c r="R42" s="1094"/>
      <c r="S42" s="233"/>
      <c r="T42" s="234"/>
    </row>
    <row r="43" spans="2:20" ht="31.5" customHeight="1" x14ac:dyDescent="0.2">
      <c r="B43" s="429" t="s">
        <v>1249</v>
      </c>
      <c r="C43" s="430"/>
      <c r="D43" s="430"/>
      <c r="E43" s="430"/>
      <c r="F43" s="430"/>
      <c r="G43" s="430"/>
      <c r="H43" s="431"/>
      <c r="I43" s="436" t="s">
        <v>1250</v>
      </c>
      <c r="J43" s="437"/>
      <c r="K43" s="438">
        <v>43838</v>
      </c>
      <c r="L43" s="439"/>
      <c r="M43" s="1087" t="s">
        <v>1230</v>
      </c>
      <c r="N43" s="1088"/>
      <c r="O43" s="1088"/>
      <c r="P43" s="1088"/>
      <c r="Q43" s="1088"/>
      <c r="R43" s="1089"/>
      <c r="S43" s="233"/>
      <c r="T43" s="234"/>
    </row>
    <row r="44" spans="2:20" ht="33" customHeight="1" x14ac:dyDescent="0.2">
      <c r="B44" s="429" t="s">
        <v>1247</v>
      </c>
      <c r="C44" s="430"/>
      <c r="D44" s="430"/>
      <c r="E44" s="430"/>
      <c r="F44" s="430"/>
      <c r="G44" s="430"/>
      <c r="H44" s="431"/>
      <c r="I44" s="436" t="s">
        <v>1248</v>
      </c>
      <c r="J44" s="437"/>
      <c r="K44" s="438">
        <v>43829</v>
      </c>
      <c r="L44" s="439"/>
      <c r="M44" s="1087" t="s">
        <v>1230</v>
      </c>
      <c r="N44" s="1088"/>
      <c r="O44" s="1088"/>
      <c r="P44" s="1088"/>
      <c r="Q44" s="1088"/>
      <c r="R44" s="1089"/>
      <c r="S44" s="233"/>
      <c r="T44" s="234"/>
    </row>
    <row r="45" spans="2:20" ht="33" customHeight="1" x14ac:dyDescent="0.2">
      <c r="B45" s="429" t="s">
        <v>1245</v>
      </c>
      <c r="C45" s="430"/>
      <c r="D45" s="430"/>
      <c r="E45" s="430"/>
      <c r="F45" s="430"/>
      <c r="G45" s="430"/>
      <c r="H45" s="431"/>
      <c r="I45" s="436" t="s">
        <v>1246</v>
      </c>
      <c r="J45" s="437"/>
      <c r="K45" s="438">
        <v>43829</v>
      </c>
      <c r="L45" s="439"/>
      <c r="M45" s="1087" t="s">
        <v>1230</v>
      </c>
      <c r="N45" s="1088"/>
      <c r="O45" s="1088"/>
      <c r="P45" s="1088"/>
      <c r="Q45" s="1088"/>
      <c r="R45" s="1089"/>
      <c r="S45" s="233"/>
      <c r="T45" s="234"/>
    </row>
    <row r="46" spans="2:20" ht="44.25" customHeight="1" x14ac:dyDescent="0.2">
      <c r="B46" s="429" t="s">
        <v>1243</v>
      </c>
      <c r="C46" s="430"/>
      <c r="D46" s="430"/>
      <c r="E46" s="430"/>
      <c r="F46" s="430"/>
      <c r="G46" s="430"/>
      <c r="H46" s="431"/>
      <c r="I46" s="436" t="s">
        <v>1244</v>
      </c>
      <c r="J46" s="437"/>
      <c r="K46" s="438">
        <v>43829</v>
      </c>
      <c r="L46" s="439"/>
      <c r="M46" s="1087" t="s">
        <v>1230</v>
      </c>
      <c r="N46" s="1088"/>
      <c r="O46" s="1088"/>
      <c r="P46" s="1088"/>
      <c r="Q46" s="1088"/>
      <c r="R46" s="1089"/>
      <c r="S46" s="233"/>
      <c r="T46" s="234"/>
    </row>
    <row r="47" spans="2:20" ht="29.25" customHeight="1" x14ac:dyDescent="0.2">
      <c r="B47" s="429" t="s">
        <v>1237</v>
      </c>
      <c r="C47" s="430"/>
      <c r="D47" s="430"/>
      <c r="E47" s="430"/>
      <c r="F47" s="430"/>
      <c r="G47" s="430"/>
      <c r="H47" s="431"/>
      <c r="I47" s="436" t="s">
        <v>1238</v>
      </c>
      <c r="J47" s="437"/>
      <c r="K47" s="438">
        <v>43819</v>
      </c>
      <c r="L47" s="439"/>
      <c r="M47" s="1087" t="s">
        <v>1230</v>
      </c>
      <c r="N47" s="1088"/>
      <c r="O47" s="1088"/>
      <c r="P47" s="1088"/>
      <c r="Q47" s="1088"/>
      <c r="R47" s="1089"/>
      <c r="S47" s="233"/>
      <c r="T47" s="234"/>
    </row>
    <row r="48" spans="2:20" ht="31.5" customHeight="1" x14ac:dyDescent="0.2">
      <c r="B48" s="429" t="s">
        <v>1241</v>
      </c>
      <c r="C48" s="430"/>
      <c r="D48" s="430"/>
      <c r="E48" s="430"/>
      <c r="F48" s="430"/>
      <c r="G48" s="430"/>
      <c r="H48" s="431"/>
      <c r="I48" s="436" t="s">
        <v>1242</v>
      </c>
      <c r="J48" s="437"/>
      <c r="K48" s="438">
        <v>43829</v>
      </c>
      <c r="L48" s="439"/>
      <c r="M48" s="1087" t="s">
        <v>1230</v>
      </c>
      <c r="N48" s="1088"/>
      <c r="O48" s="1088"/>
      <c r="P48" s="1088"/>
      <c r="Q48" s="1088"/>
      <c r="R48" s="1089"/>
      <c r="S48" s="233"/>
      <c r="T48" s="234"/>
    </row>
    <row r="49" spans="2:20" ht="30.75" customHeight="1" x14ac:dyDescent="0.2">
      <c r="B49" s="429" t="s">
        <v>1239</v>
      </c>
      <c r="C49" s="430"/>
      <c r="D49" s="430"/>
      <c r="E49" s="430"/>
      <c r="F49" s="430"/>
      <c r="G49" s="430"/>
      <c r="H49" s="431"/>
      <c r="I49" s="436" t="s">
        <v>1240</v>
      </c>
      <c r="J49" s="437"/>
      <c r="K49" s="438">
        <v>43815</v>
      </c>
      <c r="L49" s="439"/>
      <c r="M49" s="1087" t="s">
        <v>1230</v>
      </c>
      <c r="N49" s="1088"/>
      <c r="O49" s="1088"/>
      <c r="P49" s="1088"/>
      <c r="Q49" s="1088"/>
      <c r="R49" s="1089"/>
      <c r="S49" s="233"/>
      <c r="T49" s="234"/>
    </row>
    <row r="50" spans="2:20" ht="55.5" customHeight="1" x14ac:dyDescent="0.2">
      <c r="B50" s="440" t="s">
        <v>28</v>
      </c>
      <c r="C50" s="441"/>
      <c r="D50" s="441"/>
      <c r="E50" s="441"/>
      <c r="F50" s="441"/>
      <c r="G50" s="441"/>
      <c r="H50" s="441"/>
      <c r="I50" s="441"/>
      <c r="J50" s="441"/>
      <c r="K50" s="441"/>
      <c r="L50" s="441"/>
      <c r="M50" s="441"/>
      <c r="N50" s="441"/>
      <c r="O50" s="441"/>
      <c r="P50" s="441"/>
      <c r="Q50" s="441"/>
      <c r="R50" s="441"/>
      <c r="S50" s="441"/>
      <c r="T50" s="442"/>
    </row>
    <row r="51" spans="2:20" ht="14.25" customHeight="1" x14ac:dyDescent="0.2">
      <c r="B51" s="86"/>
      <c r="C51" s="87"/>
      <c r="D51" s="87"/>
      <c r="E51" s="87"/>
      <c r="F51" s="87"/>
      <c r="G51" s="87"/>
      <c r="H51" s="87"/>
      <c r="I51" s="87"/>
      <c r="J51" s="87"/>
      <c r="K51" s="87"/>
      <c r="L51" s="87"/>
      <c r="M51" s="87"/>
      <c r="N51" s="87"/>
      <c r="O51" s="87"/>
      <c r="P51" s="87"/>
      <c r="Q51" s="87"/>
      <c r="R51" s="87"/>
      <c r="S51" s="87"/>
      <c r="T51" s="88"/>
    </row>
    <row r="52" spans="2:20" ht="22.5" customHeight="1" x14ac:dyDescent="0.2">
      <c r="B52" s="405" t="s">
        <v>29</v>
      </c>
      <c r="C52" s="405"/>
      <c r="D52" s="405"/>
      <c r="E52" s="405"/>
      <c r="F52" s="405"/>
      <c r="G52" s="405"/>
      <c r="H52" s="405"/>
      <c r="I52" s="405"/>
      <c r="J52" s="405"/>
      <c r="K52" s="405"/>
      <c r="L52" s="405"/>
      <c r="M52" s="405"/>
      <c r="N52" s="405"/>
      <c r="O52" s="405"/>
      <c r="P52" s="405"/>
      <c r="Q52" s="405"/>
      <c r="R52" s="405"/>
      <c r="S52" s="405"/>
      <c r="T52" s="405"/>
    </row>
    <row r="53" spans="2:20" customFormat="1" ht="25.5" customHeight="1" x14ac:dyDescent="0.25">
      <c r="B53" s="251" t="s">
        <v>133</v>
      </c>
      <c r="C53" s="252"/>
      <c r="D53" s="252"/>
      <c r="E53" s="252"/>
      <c r="F53" s="252"/>
      <c r="G53" s="252"/>
      <c r="H53" s="252"/>
      <c r="I53" s="252"/>
      <c r="J53" s="252"/>
      <c r="K53" s="252"/>
      <c r="L53" s="252"/>
      <c r="M53" s="252"/>
      <c r="N53" s="252"/>
      <c r="O53" s="252"/>
      <c r="P53" s="252"/>
      <c r="Q53" s="252"/>
      <c r="R53" s="252"/>
      <c r="S53" s="252"/>
      <c r="T53" s="253"/>
    </row>
    <row r="54" spans="2:20" customFormat="1" ht="34.5" customHeight="1" x14ac:dyDescent="0.25">
      <c r="B54" s="97" t="s">
        <v>30</v>
      </c>
      <c r="C54" s="251" t="s">
        <v>134</v>
      </c>
      <c r="D54" s="253"/>
      <c r="E54" s="251" t="s">
        <v>569</v>
      </c>
      <c r="F54" s="252"/>
      <c r="G54" s="252"/>
      <c r="H54" s="253"/>
      <c r="I54" s="251" t="s">
        <v>31</v>
      </c>
      <c r="J54" s="252"/>
      <c r="K54" s="252"/>
      <c r="L54" s="252"/>
      <c r="M54" s="252"/>
      <c r="N54" s="252"/>
      <c r="O54" s="252"/>
      <c r="P54" s="252"/>
      <c r="Q54" s="252"/>
      <c r="R54" s="253"/>
      <c r="S54" s="251" t="s">
        <v>32</v>
      </c>
      <c r="T54" s="253"/>
    </row>
    <row r="55" spans="2:20" customFormat="1" ht="408.6" customHeight="1" x14ac:dyDescent="0.25">
      <c r="B55" s="423" t="s">
        <v>33</v>
      </c>
      <c r="C55" s="361" t="s">
        <v>130</v>
      </c>
      <c r="D55" s="363"/>
      <c r="E55" s="361" t="s">
        <v>570</v>
      </c>
      <c r="F55" s="362"/>
      <c r="G55" s="362"/>
      <c r="H55" s="363"/>
      <c r="I55" s="408" t="s">
        <v>836</v>
      </c>
      <c r="J55" s="409"/>
      <c r="K55" s="409"/>
      <c r="L55" s="409"/>
      <c r="M55" s="409"/>
      <c r="N55" s="409"/>
      <c r="O55" s="409"/>
      <c r="P55" s="409"/>
      <c r="Q55" s="409"/>
      <c r="R55" s="410"/>
      <c r="S55" s="417">
        <v>1</v>
      </c>
      <c r="T55" s="418"/>
    </row>
    <row r="56" spans="2:20" s="146" customFormat="1" ht="344.45" customHeight="1" x14ac:dyDescent="0.25">
      <c r="B56" s="424"/>
      <c r="C56" s="364"/>
      <c r="D56" s="366"/>
      <c r="E56" s="364"/>
      <c r="F56" s="365"/>
      <c r="G56" s="365"/>
      <c r="H56" s="366"/>
      <c r="I56" s="411"/>
      <c r="J56" s="412"/>
      <c r="K56" s="412"/>
      <c r="L56" s="412"/>
      <c r="M56" s="412"/>
      <c r="N56" s="412"/>
      <c r="O56" s="412"/>
      <c r="P56" s="412"/>
      <c r="Q56" s="412"/>
      <c r="R56" s="413"/>
      <c r="S56" s="419"/>
      <c r="T56" s="420"/>
    </row>
    <row r="57" spans="2:20" s="146" customFormat="1" ht="162" customHeight="1" x14ac:dyDescent="0.25">
      <c r="B57" s="424"/>
      <c r="C57" s="364"/>
      <c r="D57" s="366"/>
      <c r="E57" s="367"/>
      <c r="F57" s="368"/>
      <c r="G57" s="368"/>
      <c r="H57" s="369"/>
      <c r="I57" s="414"/>
      <c r="J57" s="415"/>
      <c r="K57" s="415"/>
      <c r="L57" s="415"/>
      <c r="M57" s="415"/>
      <c r="N57" s="415"/>
      <c r="O57" s="415"/>
      <c r="P57" s="415"/>
      <c r="Q57" s="415"/>
      <c r="R57" s="416"/>
      <c r="S57" s="421"/>
      <c r="T57" s="422"/>
    </row>
    <row r="58" spans="2:20" customFormat="1" ht="69.599999999999994" customHeight="1" x14ac:dyDescent="0.25">
      <c r="B58" s="424"/>
      <c r="C58" s="364"/>
      <c r="D58" s="366"/>
      <c r="E58" s="284" t="s">
        <v>571</v>
      </c>
      <c r="F58" s="285"/>
      <c r="G58" s="285"/>
      <c r="H58" s="286"/>
      <c r="I58" s="383" t="s">
        <v>533</v>
      </c>
      <c r="J58" s="384"/>
      <c r="K58" s="384"/>
      <c r="L58" s="384"/>
      <c r="M58" s="384"/>
      <c r="N58" s="384"/>
      <c r="O58" s="384"/>
      <c r="P58" s="384"/>
      <c r="Q58" s="384"/>
      <c r="R58" s="385"/>
      <c r="S58" s="386">
        <v>1</v>
      </c>
      <c r="T58" s="387"/>
    </row>
    <row r="59" spans="2:20" customFormat="1" ht="78" customHeight="1" x14ac:dyDescent="0.25">
      <c r="B59" s="424"/>
      <c r="C59" s="364"/>
      <c r="D59" s="366"/>
      <c r="E59" s="284" t="s">
        <v>572</v>
      </c>
      <c r="F59" s="285"/>
      <c r="G59" s="285"/>
      <c r="H59" s="286"/>
      <c r="I59" s="383" t="s">
        <v>690</v>
      </c>
      <c r="J59" s="384"/>
      <c r="K59" s="384"/>
      <c r="L59" s="384"/>
      <c r="M59" s="384"/>
      <c r="N59" s="384"/>
      <c r="O59" s="384"/>
      <c r="P59" s="384"/>
      <c r="Q59" s="384"/>
      <c r="R59" s="385"/>
      <c r="S59" s="386">
        <v>1</v>
      </c>
      <c r="T59" s="387"/>
    </row>
    <row r="60" spans="2:20" s="146" customFormat="1" ht="227.45" customHeight="1" x14ac:dyDescent="0.25">
      <c r="B60" s="424"/>
      <c r="C60" s="364"/>
      <c r="D60" s="366"/>
      <c r="E60" s="455" t="s">
        <v>788</v>
      </c>
      <c r="F60" s="456"/>
      <c r="G60" s="456"/>
      <c r="H60" s="456"/>
      <c r="I60" s="426" t="s">
        <v>837</v>
      </c>
      <c r="J60" s="426"/>
      <c r="K60" s="426"/>
      <c r="L60" s="426"/>
      <c r="M60" s="426"/>
      <c r="N60" s="426"/>
      <c r="O60" s="426"/>
      <c r="P60" s="426"/>
      <c r="Q60" s="426"/>
      <c r="R60" s="426"/>
      <c r="S60" s="427">
        <v>0.6</v>
      </c>
      <c r="T60" s="428"/>
    </row>
    <row r="61" spans="2:20" customFormat="1" ht="51.6" customHeight="1" x14ac:dyDescent="0.25">
      <c r="B61" s="424"/>
      <c r="C61" s="364"/>
      <c r="D61" s="366"/>
      <c r="E61" s="284" t="s">
        <v>573</v>
      </c>
      <c r="F61" s="285"/>
      <c r="G61" s="285"/>
      <c r="H61" s="286"/>
      <c r="I61" s="383" t="s">
        <v>447</v>
      </c>
      <c r="J61" s="384"/>
      <c r="K61" s="384"/>
      <c r="L61" s="384"/>
      <c r="M61" s="384"/>
      <c r="N61" s="384"/>
      <c r="O61" s="384"/>
      <c r="P61" s="384"/>
      <c r="Q61" s="384"/>
      <c r="R61" s="385"/>
      <c r="S61" s="386">
        <v>1</v>
      </c>
      <c r="T61" s="387"/>
    </row>
    <row r="62" spans="2:20" customFormat="1" ht="73.900000000000006" customHeight="1" x14ac:dyDescent="0.25">
      <c r="B62" s="424"/>
      <c r="C62" s="364"/>
      <c r="D62" s="366"/>
      <c r="E62" s="284" t="s">
        <v>574</v>
      </c>
      <c r="F62" s="285"/>
      <c r="G62" s="285"/>
      <c r="H62" s="286"/>
      <c r="I62" s="383" t="s">
        <v>550</v>
      </c>
      <c r="J62" s="384"/>
      <c r="K62" s="384"/>
      <c r="L62" s="384"/>
      <c r="M62" s="384"/>
      <c r="N62" s="384"/>
      <c r="O62" s="384"/>
      <c r="P62" s="384"/>
      <c r="Q62" s="384"/>
      <c r="R62" s="385"/>
      <c r="S62" s="386">
        <v>1</v>
      </c>
      <c r="T62" s="387"/>
    </row>
    <row r="63" spans="2:20" customFormat="1" ht="76.150000000000006" customHeight="1" x14ac:dyDescent="0.25">
      <c r="B63" s="424"/>
      <c r="C63" s="364"/>
      <c r="D63" s="366"/>
      <c r="E63" s="284" t="s">
        <v>575</v>
      </c>
      <c r="F63" s="285"/>
      <c r="G63" s="285"/>
      <c r="H63" s="286"/>
      <c r="I63" s="383" t="s">
        <v>131</v>
      </c>
      <c r="J63" s="384"/>
      <c r="K63" s="384"/>
      <c r="L63" s="384"/>
      <c r="M63" s="384"/>
      <c r="N63" s="384"/>
      <c r="O63" s="384"/>
      <c r="P63" s="384"/>
      <c r="Q63" s="384"/>
      <c r="R63" s="385"/>
      <c r="S63" s="386">
        <v>1</v>
      </c>
      <c r="T63" s="387"/>
    </row>
    <row r="64" spans="2:20" customFormat="1" ht="101.45" customHeight="1" x14ac:dyDescent="0.25">
      <c r="B64" s="424"/>
      <c r="C64" s="364"/>
      <c r="D64" s="366"/>
      <c r="E64" s="284" t="s">
        <v>576</v>
      </c>
      <c r="F64" s="285"/>
      <c r="G64" s="285"/>
      <c r="H64" s="286"/>
      <c r="I64" s="383" t="s">
        <v>789</v>
      </c>
      <c r="J64" s="384"/>
      <c r="K64" s="384"/>
      <c r="L64" s="384"/>
      <c r="M64" s="384"/>
      <c r="N64" s="384"/>
      <c r="O64" s="384"/>
      <c r="P64" s="384"/>
      <c r="Q64" s="384"/>
      <c r="R64" s="385"/>
      <c r="S64" s="386">
        <v>1</v>
      </c>
      <c r="T64" s="387"/>
    </row>
    <row r="65" spans="2:23" customFormat="1" ht="44.45" customHeight="1" x14ac:dyDescent="0.25">
      <c r="B65" s="424"/>
      <c r="C65" s="364"/>
      <c r="D65" s="366"/>
      <c r="E65" s="284" t="s">
        <v>577</v>
      </c>
      <c r="F65" s="285"/>
      <c r="G65" s="285"/>
      <c r="H65" s="286"/>
      <c r="I65" s="383" t="s">
        <v>114</v>
      </c>
      <c r="J65" s="384"/>
      <c r="K65" s="384"/>
      <c r="L65" s="384"/>
      <c r="M65" s="384"/>
      <c r="N65" s="384"/>
      <c r="O65" s="384"/>
      <c r="P65" s="384"/>
      <c r="Q65" s="384"/>
      <c r="R65" s="385"/>
      <c r="S65" s="386">
        <v>1</v>
      </c>
      <c r="T65" s="387"/>
    </row>
    <row r="66" spans="2:23" customFormat="1" ht="55.9" customHeight="1" x14ac:dyDescent="0.25">
      <c r="B66" s="424"/>
      <c r="C66" s="364"/>
      <c r="D66" s="366"/>
      <c r="E66" s="284" t="s">
        <v>578</v>
      </c>
      <c r="F66" s="285"/>
      <c r="G66" s="285"/>
      <c r="H66" s="286"/>
      <c r="I66" s="383" t="s">
        <v>470</v>
      </c>
      <c r="J66" s="384"/>
      <c r="K66" s="384"/>
      <c r="L66" s="384"/>
      <c r="M66" s="384"/>
      <c r="N66" s="384"/>
      <c r="O66" s="384"/>
      <c r="P66" s="384"/>
      <c r="Q66" s="384"/>
      <c r="R66" s="385"/>
      <c r="S66" s="386">
        <v>1</v>
      </c>
      <c r="T66" s="387"/>
    </row>
    <row r="67" spans="2:23" customFormat="1" ht="79.900000000000006" customHeight="1" x14ac:dyDescent="0.25">
      <c r="B67" s="425"/>
      <c r="C67" s="367"/>
      <c r="D67" s="369"/>
      <c r="E67" s="284" t="s">
        <v>579</v>
      </c>
      <c r="F67" s="285"/>
      <c r="G67" s="285"/>
      <c r="H67" s="286"/>
      <c r="I67" s="383" t="s">
        <v>551</v>
      </c>
      <c r="J67" s="384"/>
      <c r="K67" s="384"/>
      <c r="L67" s="384"/>
      <c r="M67" s="384"/>
      <c r="N67" s="384"/>
      <c r="O67" s="384"/>
      <c r="P67" s="384"/>
      <c r="Q67" s="384"/>
      <c r="R67" s="385"/>
      <c r="S67" s="386">
        <v>1</v>
      </c>
      <c r="T67" s="387"/>
    </row>
    <row r="68" spans="2:23" customFormat="1" ht="409.15" customHeight="1" x14ac:dyDescent="0.25">
      <c r="B68" s="452" t="s">
        <v>34</v>
      </c>
      <c r="C68" s="361" t="s">
        <v>35</v>
      </c>
      <c r="D68" s="363"/>
      <c r="E68" s="361" t="s">
        <v>570</v>
      </c>
      <c r="F68" s="362"/>
      <c r="G68" s="362"/>
      <c r="H68" s="363"/>
      <c r="I68" s="408" t="s">
        <v>838</v>
      </c>
      <c r="J68" s="409"/>
      <c r="K68" s="409"/>
      <c r="L68" s="409"/>
      <c r="M68" s="409"/>
      <c r="N68" s="409"/>
      <c r="O68" s="409"/>
      <c r="P68" s="409"/>
      <c r="Q68" s="409"/>
      <c r="R68" s="410"/>
      <c r="S68" s="386">
        <v>1</v>
      </c>
      <c r="T68" s="387"/>
    </row>
    <row r="69" spans="2:23" s="146" customFormat="1" ht="211.15" customHeight="1" x14ac:dyDescent="0.25">
      <c r="B69" s="453"/>
      <c r="C69" s="364"/>
      <c r="D69" s="366"/>
      <c r="E69" s="367"/>
      <c r="F69" s="368"/>
      <c r="G69" s="368"/>
      <c r="H69" s="369"/>
      <c r="I69" s="414"/>
      <c r="J69" s="415"/>
      <c r="K69" s="415"/>
      <c r="L69" s="415"/>
      <c r="M69" s="415"/>
      <c r="N69" s="415"/>
      <c r="O69" s="415"/>
      <c r="P69" s="415"/>
      <c r="Q69" s="415"/>
      <c r="R69" s="416"/>
      <c r="S69" s="182"/>
      <c r="T69" s="183"/>
    </row>
    <row r="70" spans="2:23" customFormat="1" ht="111" customHeight="1" x14ac:dyDescent="0.25">
      <c r="B70" s="453"/>
      <c r="C70" s="364"/>
      <c r="D70" s="366"/>
      <c r="E70" s="284" t="s">
        <v>580</v>
      </c>
      <c r="F70" s="285"/>
      <c r="G70" s="285"/>
      <c r="H70" s="286"/>
      <c r="I70" s="383" t="s">
        <v>691</v>
      </c>
      <c r="J70" s="384"/>
      <c r="K70" s="384"/>
      <c r="L70" s="384"/>
      <c r="M70" s="384"/>
      <c r="N70" s="384"/>
      <c r="O70" s="384"/>
      <c r="P70" s="384"/>
      <c r="Q70" s="384"/>
      <c r="R70" s="385"/>
      <c r="S70" s="386">
        <v>1</v>
      </c>
      <c r="T70" s="387"/>
      <c r="W70" s="170"/>
    </row>
    <row r="71" spans="2:23" customFormat="1" ht="97.9" customHeight="1" x14ac:dyDescent="0.25">
      <c r="B71" s="453"/>
      <c r="C71" s="364"/>
      <c r="D71" s="366"/>
      <c r="E71" s="284" t="s">
        <v>581</v>
      </c>
      <c r="F71" s="285"/>
      <c r="G71" s="285"/>
      <c r="H71" s="286"/>
      <c r="I71" s="383" t="s">
        <v>790</v>
      </c>
      <c r="J71" s="384"/>
      <c r="K71" s="384"/>
      <c r="L71" s="384"/>
      <c r="M71" s="384"/>
      <c r="N71" s="384"/>
      <c r="O71" s="384"/>
      <c r="P71" s="384"/>
      <c r="Q71" s="384"/>
      <c r="R71" s="385"/>
      <c r="S71" s="386">
        <v>1</v>
      </c>
      <c r="T71" s="387"/>
    </row>
    <row r="72" spans="2:23" customFormat="1" ht="67.5" customHeight="1" x14ac:dyDescent="0.25">
      <c r="B72" s="453"/>
      <c r="C72" s="364"/>
      <c r="D72" s="366"/>
      <c r="E72" s="284" t="s">
        <v>582</v>
      </c>
      <c r="F72" s="285"/>
      <c r="G72" s="285"/>
      <c r="H72" s="286"/>
      <c r="I72" s="383" t="s">
        <v>695</v>
      </c>
      <c r="J72" s="384"/>
      <c r="K72" s="384"/>
      <c r="L72" s="384"/>
      <c r="M72" s="384"/>
      <c r="N72" s="384"/>
      <c r="O72" s="384"/>
      <c r="P72" s="384"/>
      <c r="Q72" s="384"/>
      <c r="R72" s="385"/>
      <c r="S72" s="386">
        <v>1</v>
      </c>
      <c r="T72" s="387"/>
    </row>
    <row r="73" spans="2:23" customFormat="1" ht="85.5" customHeight="1" x14ac:dyDescent="0.25">
      <c r="B73" s="453"/>
      <c r="C73" s="364"/>
      <c r="D73" s="366"/>
      <c r="E73" s="284" t="s">
        <v>583</v>
      </c>
      <c r="F73" s="285"/>
      <c r="G73" s="285"/>
      <c r="H73" s="286"/>
      <c r="I73" s="383" t="s">
        <v>542</v>
      </c>
      <c r="J73" s="384"/>
      <c r="K73" s="384"/>
      <c r="L73" s="384"/>
      <c r="M73" s="384"/>
      <c r="N73" s="384"/>
      <c r="O73" s="384"/>
      <c r="P73" s="384"/>
      <c r="Q73" s="384"/>
      <c r="R73" s="385"/>
      <c r="S73" s="386">
        <v>1</v>
      </c>
      <c r="T73" s="387"/>
    </row>
    <row r="74" spans="2:23" customFormat="1" ht="135.6" customHeight="1" x14ac:dyDescent="0.25">
      <c r="B74" s="453"/>
      <c r="C74" s="364"/>
      <c r="D74" s="366"/>
      <c r="E74" s="284" t="s">
        <v>584</v>
      </c>
      <c r="F74" s="285"/>
      <c r="G74" s="285"/>
      <c r="H74" s="286"/>
      <c r="I74" s="383" t="s">
        <v>696</v>
      </c>
      <c r="J74" s="384"/>
      <c r="K74" s="384"/>
      <c r="L74" s="384"/>
      <c r="M74" s="384"/>
      <c r="N74" s="384"/>
      <c r="O74" s="384"/>
      <c r="P74" s="384"/>
      <c r="Q74" s="384"/>
      <c r="R74" s="385"/>
      <c r="S74" s="386">
        <v>1</v>
      </c>
      <c r="T74" s="387"/>
    </row>
    <row r="75" spans="2:23" customFormat="1" ht="135.6" customHeight="1" x14ac:dyDescent="0.25">
      <c r="B75" s="453"/>
      <c r="C75" s="364"/>
      <c r="D75" s="366"/>
      <c r="E75" s="284" t="s">
        <v>585</v>
      </c>
      <c r="F75" s="285"/>
      <c r="G75" s="285"/>
      <c r="H75" s="286"/>
      <c r="I75" s="383" t="s">
        <v>543</v>
      </c>
      <c r="J75" s="384"/>
      <c r="K75" s="384"/>
      <c r="L75" s="384"/>
      <c r="M75" s="384"/>
      <c r="N75" s="384"/>
      <c r="O75" s="384"/>
      <c r="P75" s="384"/>
      <c r="Q75" s="384"/>
      <c r="R75" s="385"/>
      <c r="S75" s="386">
        <v>1</v>
      </c>
      <c r="T75" s="387"/>
    </row>
    <row r="76" spans="2:23" customFormat="1" ht="73.150000000000006" customHeight="1" x14ac:dyDescent="0.25">
      <c r="B76" s="453"/>
      <c r="C76" s="364"/>
      <c r="D76" s="366"/>
      <c r="E76" s="284" t="s">
        <v>586</v>
      </c>
      <c r="F76" s="285"/>
      <c r="G76" s="285"/>
      <c r="H76" s="286"/>
      <c r="I76" s="443" t="s">
        <v>522</v>
      </c>
      <c r="J76" s="444"/>
      <c r="K76" s="444"/>
      <c r="L76" s="444"/>
      <c r="M76" s="444"/>
      <c r="N76" s="444"/>
      <c r="O76" s="444"/>
      <c r="P76" s="444"/>
      <c r="Q76" s="444"/>
      <c r="R76" s="445"/>
      <c r="S76" s="386">
        <v>1</v>
      </c>
      <c r="T76" s="387"/>
    </row>
    <row r="77" spans="2:23" customFormat="1" ht="152.65" customHeight="1" x14ac:dyDescent="0.25">
      <c r="B77" s="453"/>
      <c r="C77" s="364"/>
      <c r="D77" s="366"/>
      <c r="E77" s="284" t="s">
        <v>587</v>
      </c>
      <c r="F77" s="285"/>
      <c r="G77" s="285"/>
      <c r="H77" s="286"/>
      <c r="I77" s="383" t="s">
        <v>523</v>
      </c>
      <c r="J77" s="384"/>
      <c r="K77" s="384"/>
      <c r="L77" s="384"/>
      <c r="M77" s="384"/>
      <c r="N77" s="384"/>
      <c r="O77" s="384"/>
      <c r="P77" s="384"/>
      <c r="Q77" s="384"/>
      <c r="R77" s="385"/>
      <c r="S77" s="386">
        <v>0.7</v>
      </c>
      <c r="T77" s="387"/>
    </row>
    <row r="78" spans="2:23" customFormat="1" ht="50.25" customHeight="1" x14ac:dyDescent="0.25">
      <c r="B78" s="453"/>
      <c r="C78" s="364"/>
      <c r="D78" s="366"/>
      <c r="E78" s="284" t="s">
        <v>588</v>
      </c>
      <c r="F78" s="285"/>
      <c r="G78" s="285"/>
      <c r="H78" s="286"/>
      <c r="I78" s="383" t="s">
        <v>132</v>
      </c>
      <c r="J78" s="384"/>
      <c r="K78" s="384"/>
      <c r="L78" s="384"/>
      <c r="M78" s="384"/>
      <c r="N78" s="384"/>
      <c r="O78" s="384"/>
      <c r="P78" s="384"/>
      <c r="Q78" s="384"/>
      <c r="R78" s="385"/>
      <c r="S78" s="386">
        <v>1</v>
      </c>
      <c r="T78" s="387"/>
    </row>
    <row r="79" spans="2:23" customFormat="1" ht="60" customHeight="1" x14ac:dyDescent="0.25">
      <c r="B79" s="454"/>
      <c r="C79" s="367"/>
      <c r="D79" s="369"/>
      <c r="E79" s="284" t="s">
        <v>589</v>
      </c>
      <c r="F79" s="285"/>
      <c r="G79" s="285"/>
      <c r="H79" s="286"/>
      <c r="I79" s="443" t="s">
        <v>552</v>
      </c>
      <c r="J79" s="444"/>
      <c r="K79" s="444"/>
      <c r="L79" s="444"/>
      <c r="M79" s="444"/>
      <c r="N79" s="444"/>
      <c r="O79" s="444"/>
      <c r="P79" s="444"/>
      <c r="Q79" s="444"/>
      <c r="R79" s="445"/>
      <c r="S79" s="386">
        <v>0.6</v>
      </c>
      <c r="T79" s="387"/>
    </row>
    <row r="80" spans="2:23" customFormat="1" ht="81.599999999999994" customHeight="1" x14ac:dyDescent="0.25">
      <c r="B80" s="423" t="s">
        <v>448</v>
      </c>
      <c r="C80" s="361" t="s">
        <v>449</v>
      </c>
      <c r="D80" s="363"/>
      <c r="E80" s="284" t="s">
        <v>590</v>
      </c>
      <c r="F80" s="285"/>
      <c r="G80" s="285"/>
      <c r="H80" s="286"/>
      <c r="I80" s="383" t="s">
        <v>450</v>
      </c>
      <c r="J80" s="384"/>
      <c r="K80" s="384"/>
      <c r="L80" s="384"/>
      <c r="M80" s="384"/>
      <c r="N80" s="384"/>
      <c r="O80" s="384"/>
      <c r="P80" s="384"/>
      <c r="Q80" s="384"/>
      <c r="R80" s="385"/>
      <c r="S80" s="386">
        <v>1</v>
      </c>
      <c r="T80" s="387"/>
    </row>
    <row r="81" spans="2:20" customFormat="1" ht="137.44999999999999" customHeight="1" x14ac:dyDescent="0.25">
      <c r="B81" s="424"/>
      <c r="C81" s="364"/>
      <c r="D81" s="366"/>
      <c r="E81" s="284" t="s">
        <v>591</v>
      </c>
      <c r="F81" s="285"/>
      <c r="G81" s="285"/>
      <c r="H81" s="286"/>
      <c r="I81" s="457" t="s">
        <v>692</v>
      </c>
      <c r="J81" s="458"/>
      <c r="K81" s="458"/>
      <c r="L81" s="458"/>
      <c r="M81" s="458"/>
      <c r="N81" s="458"/>
      <c r="O81" s="458"/>
      <c r="P81" s="458"/>
      <c r="Q81" s="458"/>
      <c r="R81" s="459"/>
      <c r="S81" s="417">
        <v>1</v>
      </c>
      <c r="T81" s="418"/>
    </row>
    <row r="82" spans="2:20" customFormat="1" ht="96" customHeight="1" x14ac:dyDescent="0.25">
      <c r="B82" s="425"/>
      <c r="C82" s="367"/>
      <c r="D82" s="369"/>
      <c r="E82" s="284" t="s">
        <v>591</v>
      </c>
      <c r="F82" s="285"/>
      <c r="G82" s="285"/>
      <c r="H82" s="286"/>
      <c r="I82" s="457" t="s">
        <v>693</v>
      </c>
      <c r="J82" s="458"/>
      <c r="K82" s="458"/>
      <c r="L82" s="458"/>
      <c r="M82" s="458"/>
      <c r="N82" s="458"/>
      <c r="O82" s="458"/>
      <c r="P82" s="458"/>
      <c r="Q82" s="458"/>
      <c r="R82" s="459"/>
      <c r="S82" s="421"/>
      <c r="T82" s="422"/>
    </row>
    <row r="83" spans="2:20" customFormat="1" ht="27" customHeight="1" x14ac:dyDescent="0.25">
      <c r="B83" s="287"/>
      <c r="C83" s="435"/>
      <c r="D83" s="435"/>
      <c r="E83" s="435"/>
      <c r="F83" s="435"/>
      <c r="G83" s="435"/>
      <c r="H83" s="435"/>
      <c r="I83" s="435"/>
      <c r="J83" s="435"/>
      <c r="K83" s="435"/>
      <c r="L83" s="435"/>
      <c r="M83" s="435"/>
      <c r="N83" s="435"/>
      <c r="O83" s="435"/>
      <c r="P83" s="435"/>
      <c r="Q83" s="435"/>
      <c r="R83" s="435"/>
      <c r="S83" s="435"/>
      <c r="T83" s="288"/>
    </row>
    <row r="84" spans="2:20" customFormat="1" ht="27.75" customHeight="1" x14ac:dyDescent="0.25">
      <c r="B84" s="449" t="s">
        <v>135</v>
      </c>
      <c r="C84" s="450"/>
      <c r="D84" s="450"/>
      <c r="E84" s="450"/>
      <c r="F84" s="450"/>
      <c r="G84" s="450"/>
      <c r="H84" s="450"/>
      <c r="I84" s="450"/>
      <c r="J84" s="450"/>
      <c r="K84" s="450"/>
      <c r="L84" s="450"/>
      <c r="M84" s="450"/>
      <c r="N84" s="450"/>
      <c r="O84" s="450"/>
      <c r="P84" s="450"/>
      <c r="Q84" s="450"/>
      <c r="R84" s="450"/>
      <c r="S84" s="450"/>
      <c r="T84" s="451"/>
    </row>
    <row r="85" spans="2:20" customFormat="1" ht="27.75" customHeight="1" x14ac:dyDescent="0.25">
      <c r="B85" s="148" t="s">
        <v>30</v>
      </c>
      <c r="C85" s="449" t="s">
        <v>136</v>
      </c>
      <c r="D85" s="451"/>
      <c r="E85" s="449" t="s">
        <v>592</v>
      </c>
      <c r="F85" s="450"/>
      <c r="G85" s="450"/>
      <c r="H85" s="450"/>
      <c r="I85" s="451"/>
      <c r="J85" s="449" t="s">
        <v>31</v>
      </c>
      <c r="K85" s="450"/>
      <c r="L85" s="450"/>
      <c r="M85" s="450"/>
      <c r="N85" s="450"/>
      <c r="O85" s="450"/>
      <c r="P85" s="450"/>
      <c r="Q85" s="450"/>
      <c r="R85" s="451"/>
      <c r="S85" s="449" t="s">
        <v>32</v>
      </c>
      <c r="T85" s="451"/>
    </row>
    <row r="86" spans="2:20" customFormat="1" ht="228.6" customHeight="1" x14ac:dyDescent="0.25">
      <c r="B86" s="423" t="s">
        <v>36</v>
      </c>
      <c r="C86" s="361" t="s">
        <v>37</v>
      </c>
      <c r="D86" s="363"/>
      <c r="E86" s="449" t="s">
        <v>593</v>
      </c>
      <c r="F86" s="450"/>
      <c r="G86" s="450"/>
      <c r="H86" s="450"/>
      <c r="I86" s="451"/>
      <c r="J86" s="446" t="s">
        <v>912</v>
      </c>
      <c r="K86" s="447"/>
      <c r="L86" s="447"/>
      <c r="M86" s="447"/>
      <c r="N86" s="447"/>
      <c r="O86" s="447"/>
      <c r="P86" s="447"/>
      <c r="Q86" s="447"/>
      <c r="R86" s="448"/>
      <c r="S86" s="386">
        <v>0.95</v>
      </c>
      <c r="T86" s="387"/>
    </row>
    <row r="87" spans="2:20" customFormat="1" ht="74.099999999999994" customHeight="1" x14ac:dyDescent="0.25">
      <c r="B87" s="424"/>
      <c r="C87" s="364"/>
      <c r="D87" s="366"/>
      <c r="E87" s="449" t="s">
        <v>594</v>
      </c>
      <c r="F87" s="450"/>
      <c r="G87" s="450"/>
      <c r="H87" s="450"/>
      <c r="I87" s="451"/>
      <c r="J87" s="446" t="s">
        <v>524</v>
      </c>
      <c r="K87" s="447"/>
      <c r="L87" s="447"/>
      <c r="M87" s="447"/>
      <c r="N87" s="447"/>
      <c r="O87" s="447"/>
      <c r="P87" s="447"/>
      <c r="Q87" s="447"/>
      <c r="R87" s="448"/>
      <c r="S87" s="386">
        <v>1</v>
      </c>
      <c r="T87" s="387"/>
    </row>
    <row r="88" spans="2:20" customFormat="1" ht="129.75" customHeight="1" x14ac:dyDescent="0.25">
      <c r="B88" s="424"/>
      <c r="C88" s="364"/>
      <c r="D88" s="366"/>
      <c r="E88" s="449" t="s">
        <v>595</v>
      </c>
      <c r="F88" s="450"/>
      <c r="G88" s="450"/>
      <c r="H88" s="450"/>
      <c r="I88" s="451"/>
      <c r="J88" s="446" t="s">
        <v>471</v>
      </c>
      <c r="K88" s="447"/>
      <c r="L88" s="447"/>
      <c r="M88" s="447"/>
      <c r="N88" s="447"/>
      <c r="O88" s="447"/>
      <c r="P88" s="447"/>
      <c r="Q88" s="447"/>
      <c r="R88" s="448"/>
      <c r="S88" s="386">
        <v>1</v>
      </c>
      <c r="T88" s="387"/>
    </row>
    <row r="89" spans="2:20" customFormat="1" ht="56.25" customHeight="1" x14ac:dyDescent="0.25">
      <c r="B89" s="424"/>
      <c r="C89" s="364"/>
      <c r="D89" s="366"/>
      <c r="E89" s="449" t="s">
        <v>596</v>
      </c>
      <c r="F89" s="450"/>
      <c r="G89" s="450"/>
      <c r="H89" s="450"/>
      <c r="I89" s="451"/>
      <c r="J89" s="446" t="s">
        <v>137</v>
      </c>
      <c r="K89" s="447"/>
      <c r="L89" s="447"/>
      <c r="M89" s="447"/>
      <c r="N89" s="447"/>
      <c r="O89" s="447"/>
      <c r="P89" s="447"/>
      <c r="Q89" s="447"/>
      <c r="R89" s="448"/>
      <c r="S89" s="386">
        <v>1</v>
      </c>
      <c r="T89" s="387"/>
    </row>
    <row r="90" spans="2:20" customFormat="1" ht="49.5" customHeight="1" x14ac:dyDescent="0.25">
      <c r="B90" s="424"/>
      <c r="C90" s="364"/>
      <c r="D90" s="366"/>
      <c r="E90" s="449" t="s">
        <v>597</v>
      </c>
      <c r="F90" s="450"/>
      <c r="G90" s="450"/>
      <c r="H90" s="450"/>
      <c r="I90" s="451"/>
      <c r="J90" s="446" t="s">
        <v>138</v>
      </c>
      <c r="K90" s="447"/>
      <c r="L90" s="447"/>
      <c r="M90" s="447"/>
      <c r="N90" s="447"/>
      <c r="O90" s="447"/>
      <c r="P90" s="447"/>
      <c r="Q90" s="447"/>
      <c r="R90" s="448"/>
      <c r="S90" s="386">
        <v>1</v>
      </c>
      <c r="T90" s="387"/>
    </row>
    <row r="91" spans="2:20" customFormat="1" ht="34.5" customHeight="1" x14ac:dyDescent="0.25">
      <c r="B91" s="424"/>
      <c r="C91" s="364"/>
      <c r="D91" s="366"/>
      <c r="E91" s="449" t="s">
        <v>598</v>
      </c>
      <c r="F91" s="450"/>
      <c r="G91" s="450"/>
      <c r="H91" s="450"/>
      <c r="I91" s="451"/>
      <c r="J91" s="446" t="s">
        <v>115</v>
      </c>
      <c r="K91" s="447"/>
      <c r="L91" s="447"/>
      <c r="M91" s="447"/>
      <c r="N91" s="447"/>
      <c r="O91" s="447"/>
      <c r="P91" s="447"/>
      <c r="Q91" s="447"/>
      <c r="R91" s="448"/>
      <c r="S91" s="386">
        <v>1</v>
      </c>
      <c r="T91" s="387"/>
    </row>
    <row r="92" spans="2:20" customFormat="1" ht="127.15" customHeight="1" x14ac:dyDescent="0.25">
      <c r="B92" s="424"/>
      <c r="C92" s="364"/>
      <c r="D92" s="366"/>
      <c r="E92" s="284" t="s">
        <v>599</v>
      </c>
      <c r="F92" s="285"/>
      <c r="G92" s="285"/>
      <c r="H92" s="285"/>
      <c r="I92" s="286"/>
      <c r="J92" s="383" t="s">
        <v>791</v>
      </c>
      <c r="K92" s="384"/>
      <c r="L92" s="384"/>
      <c r="M92" s="384"/>
      <c r="N92" s="384"/>
      <c r="O92" s="384"/>
      <c r="P92" s="384"/>
      <c r="Q92" s="384"/>
      <c r="R92" s="385"/>
      <c r="S92" s="386">
        <v>1</v>
      </c>
      <c r="T92" s="387"/>
    </row>
    <row r="93" spans="2:20" customFormat="1" ht="139.5" customHeight="1" x14ac:dyDescent="0.25">
      <c r="B93" s="425"/>
      <c r="C93" s="367"/>
      <c r="D93" s="369"/>
      <c r="E93" s="284" t="s">
        <v>600</v>
      </c>
      <c r="F93" s="285"/>
      <c r="G93" s="285"/>
      <c r="H93" s="285"/>
      <c r="I93" s="286"/>
      <c r="J93" s="383" t="s">
        <v>792</v>
      </c>
      <c r="K93" s="384"/>
      <c r="L93" s="384"/>
      <c r="M93" s="384"/>
      <c r="N93" s="384"/>
      <c r="O93" s="384"/>
      <c r="P93" s="384"/>
      <c r="Q93" s="384"/>
      <c r="R93" s="385"/>
      <c r="S93" s="386">
        <v>1</v>
      </c>
      <c r="T93" s="387"/>
    </row>
    <row r="94" spans="2:20" customFormat="1" ht="163.5" customHeight="1" x14ac:dyDescent="0.25">
      <c r="B94" s="452" t="s">
        <v>38</v>
      </c>
      <c r="C94" s="361" t="s">
        <v>39</v>
      </c>
      <c r="D94" s="363"/>
      <c r="E94" s="449" t="s">
        <v>601</v>
      </c>
      <c r="F94" s="450"/>
      <c r="G94" s="450"/>
      <c r="H94" s="450"/>
      <c r="I94" s="451"/>
      <c r="J94" s="446" t="s">
        <v>553</v>
      </c>
      <c r="K94" s="447"/>
      <c r="L94" s="447"/>
      <c r="M94" s="447"/>
      <c r="N94" s="447"/>
      <c r="O94" s="447"/>
      <c r="P94" s="447"/>
      <c r="Q94" s="447"/>
      <c r="R94" s="448"/>
      <c r="S94" s="386">
        <v>1</v>
      </c>
      <c r="T94" s="387"/>
    </row>
    <row r="95" spans="2:20" customFormat="1" ht="70.900000000000006" customHeight="1" x14ac:dyDescent="0.25">
      <c r="B95" s="453"/>
      <c r="C95" s="364"/>
      <c r="D95" s="366"/>
      <c r="E95" s="449" t="s">
        <v>602</v>
      </c>
      <c r="F95" s="450"/>
      <c r="G95" s="450"/>
      <c r="H95" s="450"/>
      <c r="I95" s="451"/>
      <c r="J95" s="446" t="s">
        <v>694</v>
      </c>
      <c r="K95" s="447"/>
      <c r="L95" s="447"/>
      <c r="M95" s="447"/>
      <c r="N95" s="447"/>
      <c r="O95" s="447"/>
      <c r="P95" s="447"/>
      <c r="Q95" s="447"/>
      <c r="R95" s="448"/>
      <c r="S95" s="386">
        <v>1</v>
      </c>
      <c r="T95" s="387"/>
    </row>
    <row r="96" spans="2:20" customFormat="1" ht="30" customHeight="1" x14ac:dyDescent="0.25">
      <c r="B96" s="454"/>
      <c r="C96" s="367"/>
      <c r="D96" s="369"/>
      <c r="E96" s="449" t="s">
        <v>596</v>
      </c>
      <c r="F96" s="450"/>
      <c r="G96" s="450"/>
      <c r="H96" s="450"/>
      <c r="I96" s="451"/>
      <c r="J96" s="446" t="s">
        <v>116</v>
      </c>
      <c r="K96" s="447"/>
      <c r="L96" s="447"/>
      <c r="M96" s="447"/>
      <c r="N96" s="447"/>
      <c r="O96" s="447"/>
      <c r="P96" s="447"/>
      <c r="Q96" s="447"/>
      <c r="R96" s="448"/>
      <c r="S96" s="386">
        <v>1</v>
      </c>
      <c r="T96" s="387"/>
    </row>
    <row r="97" spans="2:20" customFormat="1" ht="242.1" customHeight="1" x14ac:dyDescent="0.25">
      <c r="B97" s="423" t="s">
        <v>40</v>
      </c>
      <c r="C97" s="361" t="s">
        <v>41</v>
      </c>
      <c r="D97" s="363"/>
      <c r="E97" s="449" t="s">
        <v>601</v>
      </c>
      <c r="F97" s="450"/>
      <c r="G97" s="450"/>
      <c r="H97" s="450"/>
      <c r="I97" s="451"/>
      <c r="J97" s="383" t="s">
        <v>496</v>
      </c>
      <c r="K97" s="384"/>
      <c r="L97" s="384"/>
      <c r="M97" s="384"/>
      <c r="N97" s="384"/>
      <c r="O97" s="384"/>
      <c r="P97" s="384"/>
      <c r="Q97" s="384"/>
      <c r="R97" s="385"/>
      <c r="S97" s="386">
        <v>0.9</v>
      </c>
      <c r="T97" s="387"/>
    </row>
    <row r="98" spans="2:20" customFormat="1" ht="27.75" customHeight="1" x14ac:dyDescent="0.25">
      <c r="B98" s="424"/>
      <c r="C98" s="364"/>
      <c r="D98" s="366"/>
      <c r="E98" s="449" t="s">
        <v>594</v>
      </c>
      <c r="F98" s="450"/>
      <c r="G98" s="450"/>
      <c r="H98" s="450"/>
      <c r="I98" s="451"/>
      <c r="J98" s="446" t="s">
        <v>478</v>
      </c>
      <c r="K98" s="447"/>
      <c r="L98" s="447"/>
      <c r="M98" s="447"/>
      <c r="N98" s="447"/>
      <c r="O98" s="447"/>
      <c r="P98" s="447"/>
      <c r="Q98" s="447"/>
      <c r="R98" s="448"/>
      <c r="S98" s="386">
        <v>1</v>
      </c>
      <c r="T98" s="387"/>
    </row>
    <row r="99" spans="2:20" customFormat="1" ht="145.15" customHeight="1" x14ac:dyDescent="0.25">
      <c r="B99" s="424"/>
      <c r="C99" s="364"/>
      <c r="D99" s="366"/>
      <c r="E99" s="449" t="s">
        <v>603</v>
      </c>
      <c r="F99" s="450"/>
      <c r="G99" s="450"/>
      <c r="H99" s="450"/>
      <c r="I99" s="451"/>
      <c r="J99" s="383" t="s">
        <v>793</v>
      </c>
      <c r="K99" s="384"/>
      <c r="L99" s="384"/>
      <c r="M99" s="384"/>
      <c r="N99" s="384"/>
      <c r="O99" s="384"/>
      <c r="P99" s="384"/>
      <c r="Q99" s="384"/>
      <c r="R99" s="385"/>
      <c r="S99" s="386">
        <v>0.83</v>
      </c>
      <c r="T99" s="387"/>
    </row>
    <row r="100" spans="2:20" customFormat="1" ht="39" customHeight="1" x14ac:dyDescent="0.25">
      <c r="B100" s="424"/>
      <c r="C100" s="364"/>
      <c r="D100" s="366"/>
      <c r="E100" s="449" t="s">
        <v>604</v>
      </c>
      <c r="F100" s="450"/>
      <c r="G100" s="450"/>
      <c r="H100" s="450"/>
      <c r="I100" s="451"/>
      <c r="J100" s="446" t="s">
        <v>497</v>
      </c>
      <c r="K100" s="447"/>
      <c r="L100" s="447"/>
      <c r="M100" s="447"/>
      <c r="N100" s="447"/>
      <c r="O100" s="447"/>
      <c r="P100" s="447"/>
      <c r="Q100" s="447"/>
      <c r="R100" s="448"/>
      <c r="S100" s="386">
        <v>1</v>
      </c>
      <c r="T100" s="387"/>
    </row>
    <row r="101" spans="2:20" customFormat="1" ht="36.6" customHeight="1" x14ac:dyDescent="0.25">
      <c r="B101" s="424"/>
      <c r="C101" s="364"/>
      <c r="D101" s="366"/>
      <c r="E101" s="449" t="s">
        <v>596</v>
      </c>
      <c r="F101" s="450"/>
      <c r="G101" s="450"/>
      <c r="H101" s="450"/>
      <c r="I101" s="451"/>
      <c r="J101" s="446" t="s">
        <v>487</v>
      </c>
      <c r="K101" s="447"/>
      <c r="L101" s="447"/>
      <c r="M101" s="447"/>
      <c r="N101" s="447"/>
      <c r="O101" s="447"/>
      <c r="P101" s="447"/>
      <c r="Q101" s="447"/>
      <c r="R101" s="448"/>
      <c r="S101" s="386">
        <v>1</v>
      </c>
      <c r="T101" s="387"/>
    </row>
    <row r="102" spans="2:20" customFormat="1" ht="51" customHeight="1" x14ac:dyDescent="0.25">
      <c r="B102" s="424"/>
      <c r="C102" s="364"/>
      <c r="D102" s="366"/>
      <c r="E102" s="449" t="s">
        <v>597</v>
      </c>
      <c r="F102" s="450"/>
      <c r="G102" s="450"/>
      <c r="H102" s="450"/>
      <c r="I102" s="451"/>
      <c r="J102" s="446" t="s">
        <v>117</v>
      </c>
      <c r="K102" s="447"/>
      <c r="L102" s="447"/>
      <c r="M102" s="447"/>
      <c r="N102" s="447"/>
      <c r="O102" s="447"/>
      <c r="P102" s="447"/>
      <c r="Q102" s="447"/>
      <c r="R102" s="448"/>
      <c r="S102" s="386">
        <v>1</v>
      </c>
      <c r="T102" s="387"/>
    </row>
    <row r="103" spans="2:20" customFormat="1" ht="49.15" customHeight="1" x14ac:dyDescent="0.25">
      <c r="B103" s="424"/>
      <c r="C103" s="364"/>
      <c r="D103" s="366"/>
      <c r="E103" s="449" t="s">
        <v>598</v>
      </c>
      <c r="F103" s="450"/>
      <c r="G103" s="450"/>
      <c r="H103" s="450"/>
      <c r="I103" s="451"/>
      <c r="J103" s="446" t="s">
        <v>498</v>
      </c>
      <c r="K103" s="447"/>
      <c r="L103" s="447"/>
      <c r="M103" s="447"/>
      <c r="N103" s="447"/>
      <c r="O103" s="447"/>
      <c r="P103" s="447"/>
      <c r="Q103" s="447"/>
      <c r="R103" s="448"/>
      <c r="S103" s="386">
        <v>1</v>
      </c>
      <c r="T103" s="387"/>
    </row>
    <row r="104" spans="2:20" customFormat="1" ht="49.15" customHeight="1" x14ac:dyDescent="0.25">
      <c r="B104" s="424"/>
      <c r="C104" s="364"/>
      <c r="D104" s="366"/>
      <c r="E104" s="449" t="s">
        <v>605</v>
      </c>
      <c r="F104" s="450"/>
      <c r="G104" s="450"/>
      <c r="H104" s="450"/>
      <c r="I104" s="451"/>
      <c r="J104" s="446" t="s">
        <v>499</v>
      </c>
      <c r="K104" s="447"/>
      <c r="L104" s="447"/>
      <c r="M104" s="447"/>
      <c r="N104" s="447"/>
      <c r="O104" s="447"/>
      <c r="P104" s="447"/>
      <c r="Q104" s="447"/>
      <c r="R104" s="448"/>
      <c r="S104" s="386">
        <v>1</v>
      </c>
      <c r="T104" s="387"/>
    </row>
    <row r="105" spans="2:20" customFormat="1" ht="49.15" customHeight="1" x14ac:dyDescent="0.25">
      <c r="B105" s="425"/>
      <c r="C105" s="367"/>
      <c r="D105" s="369"/>
      <c r="E105" s="449" t="s">
        <v>606</v>
      </c>
      <c r="F105" s="450"/>
      <c r="G105" s="450"/>
      <c r="H105" s="450"/>
      <c r="I105" s="451"/>
      <c r="J105" s="446" t="s">
        <v>500</v>
      </c>
      <c r="K105" s="447"/>
      <c r="L105" s="447"/>
      <c r="M105" s="447"/>
      <c r="N105" s="447"/>
      <c r="O105" s="447"/>
      <c r="P105" s="447"/>
      <c r="Q105" s="447"/>
      <c r="R105" s="448"/>
      <c r="S105" s="386">
        <v>1</v>
      </c>
      <c r="T105" s="387"/>
    </row>
    <row r="106" spans="2:20" ht="17.25" customHeight="1" x14ac:dyDescent="0.2">
      <c r="B106" s="483"/>
      <c r="C106" s="484"/>
      <c r="D106" s="484"/>
      <c r="E106" s="484"/>
      <c r="F106" s="484"/>
      <c r="G106" s="484"/>
      <c r="H106" s="484"/>
      <c r="I106" s="484"/>
      <c r="J106" s="484"/>
      <c r="K106" s="484"/>
      <c r="L106" s="484"/>
      <c r="M106" s="484"/>
      <c r="N106" s="484"/>
      <c r="O106" s="484"/>
      <c r="P106" s="484"/>
      <c r="Q106" s="484"/>
      <c r="R106" s="484"/>
      <c r="S106" s="484"/>
      <c r="T106" s="485"/>
    </row>
    <row r="107" spans="2:20" ht="28.5" customHeight="1" x14ac:dyDescent="0.2">
      <c r="B107" s="486" t="s">
        <v>30</v>
      </c>
      <c r="C107" s="487"/>
      <c r="D107" s="460" t="s">
        <v>607</v>
      </c>
      <c r="E107" s="461"/>
      <c r="F107" s="461"/>
      <c r="G107" s="461"/>
      <c r="H107" s="461"/>
      <c r="I107" s="461"/>
      <c r="J107" s="462"/>
      <c r="K107" s="460" t="s">
        <v>446</v>
      </c>
      <c r="L107" s="461"/>
      <c r="M107" s="461"/>
      <c r="N107" s="461"/>
      <c r="O107" s="461"/>
      <c r="P107" s="461"/>
      <c r="Q107" s="461"/>
      <c r="R107" s="462"/>
      <c r="S107" s="251" t="s">
        <v>4</v>
      </c>
      <c r="T107" s="253"/>
    </row>
    <row r="108" spans="2:20" ht="55.15" customHeight="1" x14ac:dyDescent="0.2">
      <c r="B108" s="245" t="s">
        <v>959</v>
      </c>
      <c r="C108" s="246"/>
      <c r="D108" s="237" t="s">
        <v>1217</v>
      </c>
      <c r="E108" s="238"/>
      <c r="F108" s="238"/>
      <c r="G108" s="238"/>
      <c r="H108" s="238"/>
      <c r="I108" s="238"/>
      <c r="J108" s="239"/>
      <c r="K108" s="240" t="s">
        <v>958</v>
      </c>
      <c r="L108" s="241"/>
      <c r="M108" s="241"/>
      <c r="N108" s="241"/>
      <c r="O108" s="241"/>
      <c r="P108" s="241"/>
      <c r="Q108" s="241"/>
      <c r="R108" s="242"/>
      <c r="S108" s="243">
        <v>43832</v>
      </c>
      <c r="T108" s="244"/>
    </row>
    <row r="109" spans="2:20" ht="69.599999999999994" customHeight="1" x14ac:dyDescent="0.2">
      <c r="B109" s="245" t="s">
        <v>959</v>
      </c>
      <c r="C109" s="246"/>
      <c r="D109" s="237" t="s">
        <v>1203</v>
      </c>
      <c r="E109" s="238"/>
      <c r="F109" s="238"/>
      <c r="G109" s="238"/>
      <c r="H109" s="238"/>
      <c r="I109" s="238"/>
      <c r="J109" s="239"/>
      <c r="K109" s="240" t="s">
        <v>958</v>
      </c>
      <c r="L109" s="241"/>
      <c r="M109" s="241"/>
      <c r="N109" s="241"/>
      <c r="O109" s="241"/>
      <c r="P109" s="241"/>
      <c r="Q109" s="241"/>
      <c r="R109" s="242"/>
      <c r="S109" s="243">
        <v>43832</v>
      </c>
      <c r="T109" s="244"/>
    </row>
    <row r="110" spans="2:20" ht="48" customHeight="1" x14ac:dyDescent="0.2">
      <c r="B110" s="245" t="s">
        <v>959</v>
      </c>
      <c r="C110" s="246"/>
      <c r="D110" s="237" t="s">
        <v>1204</v>
      </c>
      <c r="E110" s="238"/>
      <c r="F110" s="238"/>
      <c r="G110" s="238"/>
      <c r="H110" s="238"/>
      <c r="I110" s="238"/>
      <c r="J110" s="239"/>
      <c r="K110" s="240" t="s">
        <v>958</v>
      </c>
      <c r="L110" s="241"/>
      <c r="M110" s="241"/>
      <c r="N110" s="241"/>
      <c r="O110" s="241"/>
      <c r="P110" s="241"/>
      <c r="Q110" s="241"/>
      <c r="R110" s="242"/>
      <c r="S110" s="243">
        <v>43832</v>
      </c>
      <c r="T110" s="244"/>
    </row>
    <row r="111" spans="2:20" ht="48" customHeight="1" x14ac:dyDescent="0.2">
      <c r="B111" s="245" t="s">
        <v>959</v>
      </c>
      <c r="C111" s="246"/>
      <c r="D111" s="237" t="s">
        <v>1205</v>
      </c>
      <c r="E111" s="238"/>
      <c r="F111" s="238"/>
      <c r="G111" s="238"/>
      <c r="H111" s="238"/>
      <c r="I111" s="238"/>
      <c r="J111" s="239"/>
      <c r="K111" s="240" t="s">
        <v>958</v>
      </c>
      <c r="L111" s="241"/>
      <c r="M111" s="241"/>
      <c r="N111" s="241"/>
      <c r="O111" s="241"/>
      <c r="P111" s="241"/>
      <c r="Q111" s="241"/>
      <c r="R111" s="242"/>
      <c r="S111" s="243">
        <v>43832</v>
      </c>
      <c r="T111" s="244"/>
    </row>
    <row r="112" spans="2:20" ht="48" customHeight="1" x14ac:dyDescent="0.2">
      <c r="B112" s="245" t="s">
        <v>959</v>
      </c>
      <c r="C112" s="246"/>
      <c r="D112" s="237" t="s">
        <v>1206</v>
      </c>
      <c r="E112" s="238"/>
      <c r="F112" s="238"/>
      <c r="G112" s="238"/>
      <c r="H112" s="238"/>
      <c r="I112" s="238"/>
      <c r="J112" s="239"/>
      <c r="K112" s="240" t="s">
        <v>958</v>
      </c>
      <c r="L112" s="241"/>
      <c r="M112" s="241"/>
      <c r="N112" s="241"/>
      <c r="O112" s="241"/>
      <c r="P112" s="241"/>
      <c r="Q112" s="241"/>
      <c r="R112" s="242"/>
      <c r="S112" s="243">
        <v>43833</v>
      </c>
      <c r="T112" s="244"/>
    </row>
    <row r="113" spans="1:20" ht="56.45" customHeight="1" x14ac:dyDescent="0.2">
      <c r="B113" s="245" t="s">
        <v>959</v>
      </c>
      <c r="C113" s="246"/>
      <c r="D113" s="237" t="s">
        <v>1207</v>
      </c>
      <c r="E113" s="238"/>
      <c r="F113" s="238"/>
      <c r="G113" s="238"/>
      <c r="H113" s="238"/>
      <c r="I113" s="238"/>
      <c r="J113" s="239"/>
      <c r="K113" s="240" t="s">
        <v>958</v>
      </c>
      <c r="L113" s="241"/>
      <c r="M113" s="241"/>
      <c r="N113" s="241"/>
      <c r="O113" s="241"/>
      <c r="P113" s="241"/>
      <c r="Q113" s="241"/>
      <c r="R113" s="242"/>
      <c r="S113" s="243">
        <v>43833</v>
      </c>
      <c r="T113" s="244"/>
    </row>
    <row r="114" spans="1:20" ht="48" customHeight="1" x14ac:dyDescent="0.2">
      <c r="B114" s="245" t="s">
        <v>979</v>
      </c>
      <c r="C114" s="246"/>
      <c r="D114" s="237" t="s">
        <v>1208</v>
      </c>
      <c r="E114" s="238"/>
      <c r="F114" s="238"/>
      <c r="G114" s="238"/>
      <c r="H114" s="238"/>
      <c r="I114" s="238"/>
      <c r="J114" s="239"/>
      <c r="K114" s="240" t="s">
        <v>958</v>
      </c>
      <c r="L114" s="241"/>
      <c r="M114" s="241"/>
      <c r="N114" s="241"/>
      <c r="O114" s="241"/>
      <c r="P114" s="241"/>
      <c r="Q114" s="241"/>
      <c r="R114" s="242"/>
      <c r="S114" s="247">
        <v>43833</v>
      </c>
      <c r="T114" s="248"/>
    </row>
    <row r="115" spans="1:20" ht="87.6" customHeight="1" x14ac:dyDescent="0.2">
      <c r="B115" s="235" t="s">
        <v>959</v>
      </c>
      <c r="C115" s="236"/>
      <c r="D115" s="237" t="s">
        <v>1209</v>
      </c>
      <c r="E115" s="238"/>
      <c r="F115" s="238"/>
      <c r="G115" s="238"/>
      <c r="H115" s="238"/>
      <c r="I115" s="238"/>
      <c r="J115" s="239"/>
      <c r="K115" s="240" t="s">
        <v>958</v>
      </c>
      <c r="L115" s="241"/>
      <c r="M115" s="241"/>
      <c r="N115" s="241"/>
      <c r="O115" s="241"/>
      <c r="P115" s="241"/>
      <c r="Q115" s="241"/>
      <c r="R115" s="242"/>
      <c r="S115" s="243">
        <v>43837</v>
      </c>
      <c r="T115" s="244"/>
    </row>
    <row r="116" spans="1:20" ht="48" customHeight="1" x14ac:dyDescent="0.2">
      <c r="B116" s="235" t="s">
        <v>959</v>
      </c>
      <c r="C116" s="236"/>
      <c r="D116" s="237" t="s">
        <v>1210</v>
      </c>
      <c r="E116" s="238"/>
      <c r="F116" s="238"/>
      <c r="G116" s="238"/>
      <c r="H116" s="238"/>
      <c r="I116" s="238"/>
      <c r="J116" s="239"/>
      <c r="K116" s="240" t="s">
        <v>958</v>
      </c>
      <c r="L116" s="241"/>
      <c r="M116" s="241"/>
      <c r="N116" s="241"/>
      <c r="O116" s="241"/>
      <c r="P116" s="241"/>
      <c r="Q116" s="241"/>
      <c r="R116" s="242"/>
      <c r="S116" s="243">
        <v>43837</v>
      </c>
      <c r="T116" s="244"/>
    </row>
    <row r="117" spans="1:20" ht="57" customHeight="1" x14ac:dyDescent="0.2">
      <c r="B117" s="235" t="s">
        <v>959</v>
      </c>
      <c r="C117" s="236"/>
      <c r="D117" s="237" t="s">
        <v>1211</v>
      </c>
      <c r="E117" s="238"/>
      <c r="F117" s="238"/>
      <c r="G117" s="238"/>
      <c r="H117" s="238"/>
      <c r="I117" s="238"/>
      <c r="J117" s="239"/>
      <c r="K117" s="240" t="s">
        <v>958</v>
      </c>
      <c r="L117" s="241"/>
      <c r="M117" s="241"/>
      <c r="N117" s="241"/>
      <c r="O117" s="241"/>
      <c r="P117" s="241"/>
      <c r="Q117" s="241"/>
      <c r="R117" s="242"/>
      <c r="S117" s="247">
        <v>43837</v>
      </c>
      <c r="T117" s="248"/>
    </row>
    <row r="118" spans="1:20" ht="39.6" customHeight="1" x14ac:dyDescent="0.2">
      <c r="B118" s="235" t="s">
        <v>959</v>
      </c>
      <c r="C118" s="236"/>
      <c r="D118" s="237" t="s">
        <v>1212</v>
      </c>
      <c r="E118" s="238"/>
      <c r="F118" s="238"/>
      <c r="G118" s="238"/>
      <c r="H118" s="238"/>
      <c r="I118" s="238"/>
      <c r="J118" s="239"/>
      <c r="K118" s="240" t="s">
        <v>1213</v>
      </c>
      <c r="L118" s="241"/>
      <c r="M118" s="241"/>
      <c r="N118" s="241"/>
      <c r="O118" s="241"/>
      <c r="P118" s="241"/>
      <c r="Q118" s="241"/>
      <c r="R118" s="242"/>
      <c r="S118" s="247">
        <v>43838</v>
      </c>
      <c r="T118" s="248"/>
    </row>
    <row r="119" spans="1:20" ht="33.6" customHeight="1" x14ac:dyDescent="0.2">
      <c r="B119" s="235" t="s">
        <v>959</v>
      </c>
      <c r="C119" s="236"/>
      <c r="D119" s="237" t="s">
        <v>1214</v>
      </c>
      <c r="E119" s="238"/>
      <c r="F119" s="238"/>
      <c r="G119" s="238"/>
      <c r="H119" s="238"/>
      <c r="I119" s="238"/>
      <c r="J119" s="239"/>
      <c r="K119" s="240" t="s">
        <v>958</v>
      </c>
      <c r="L119" s="241"/>
      <c r="M119" s="241"/>
      <c r="N119" s="241"/>
      <c r="O119" s="241"/>
      <c r="P119" s="241"/>
      <c r="Q119" s="241"/>
      <c r="R119" s="242"/>
      <c r="S119" s="247" t="s">
        <v>1215</v>
      </c>
      <c r="T119" s="248"/>
    </row>
    <row r="120" spans="1:20" ht="89.45" customHeight="1" x14ac:dyDescent="0.2">
      <c r="B120" s="235" t="s">
        <v>1216</v>
      </c>
      <c r="C120" s="236"/>
      <c r="D120" s="237" t="s">
        <v>1218</v>
      </c>
      <c r="E120" s="238"/>
      <c r="F120" s="238"/>
      <c r="G120" s="238"/>
      <c r="H120" s="238"/>
      <c r="I120" s="238"/>
      <c r="J120" s="239"/>
      <c r="K120" s="240" t="s">
        <v>958</v>
      </c>
      <c r="L120" s="241"/>
      <c r="M120" s="241"/>
      <c r="N120" s="241"/>
      <c r="O120" s="241"/>
      <c r="P120" s="241"/>
      <c r="Q120" s="241"/>
      <c r="R120" s="242"/>
      <c r="S120" s="247">
        <v>43838</v>
      </c>
      <c r="T120" s="248"/>
    </row>
    <row r="121" spans="1:20" ht="33.6" customHeight="1" x14ac:dyDescent="0.2">
      <c r="A121" s="2"/>
      <c r="B121" s="235" t="s">
        <v>959</v>
      </c>
      <c r="C121" s="236"/>
      <c r="D121" s="237" t="s">
        <v>980</v>
      </c>
      <c r="E121" s="238"/>
      <c r="F121" s="238"/>
      <c r="G121" s="238"/>
      <c r="H121" s="238"/>
      <c r="I121" s="238"/>
      <c r="J121" s="239"/>
      <c r="K121" s="240" t="s">
        <v>958</v>
      </c>
      <c r="L121" s="241"/>
      <c r="M121" s="241"/>
      <c r="N121" s="241"/>
      <c r="O121" s="241"/>
      <c r="P121" s="241"/>
      <c r="Q121" s="241"/>
      <c r="R121" s="242"/>
      <c r="S121" s="247">
        <v>43838</v>
      </c>
      <c r="T121" s="248"/>
    </row>
    <row r="122" spans="1:20" ht="25.9" customHeight="1" x14ac:dyDescent="0.2">
      <c r="A122" s="2"/>
      <c r="B122" s="294" t="s">
        <v>42</v>
      </c>
      <c r="C122" s="295"/>
      <c r="D122" s="295"/>
      <c r="E122" s="295"/>
      <c r="F122" s="295"/>
      <c r="G122" s="295"/>
      <c r="H122" s="295"/>
      <c r="I122" s="295"/>
      <c r="J122" s="295"/>
      <c r="K122" s="295"/>
      <c r="L122" s="295"/>
      <c r="M122" s="295"/>
      <c r="N122" s="295"/>
      <c r="O122" s="295"/>
      <c r="P122" s="295"/>
      <c r="Q122" s="295"/>
      <c r="R122" s="295"/>
      <c r="S122" s="295"/>
      <c r="T122" s="296"/>
    </row>
    <row r="123" spans="1:20" ht="24.6" customHeight="1" x14ac:dyDescent="0.2">
      <c r="A123" s="2"/>
      <c r="B123" s="297" t="s">
        <v>43</v>
      </c>
      <c r="C123" s="298"/>
      <c r="D123" s="298"/>
      <c r="E123" s="299"/>
      <c r="F123" s="192" t="s">
        <v>30</v>
      </c>
      <c r="G123" s="297" t="s">
        <v>44</v>
      </c>
      <c r="H123" s="298"/>
      <c r="I123" s="298"/>
      <c r="J123" s="298"/>
      <c r="K123" s="298"/>
      <c r="L123" s="298"/>
      <c r="M123" s="298"/>
      <c r="N123" s="298"/>
      <c r="O123" s="298"/>
      <c r="P123" s="298"/>
      <c r="Q123" s="298"/>
      <c r="R123" s="299"/>
      <c r="S123" s="297" t="s">
        <v>4</v>
      </c>
      <c r="T123" s="299"/>
    </row>
    <row r="124" spans="1:20" ht="37.9" customHeight="1" x14ac:dyDescent="0.2">
      <c r="A124" s="2"/>
      <c r="B124" s="249" t="s">
        <v>948</v>
      </c>
      <c r="C124" s="249"/>
      <c r="D124" s="249"/>
      <c r="E124" s="249"/>
      <c r="F124" s="196" t="s">
        <v>34</v>
      </c>
      <c r="G124" s="300" t="s">
        <v>960</v>
      </c>
      <c r="H124" s="300"/>
      <c r="I124" s="300"/>
      <c r="J124" s="300"/>
      <c r="K124" s="300"/>
      <c r="L124" s="300"/>
      <c r="M124" s="300"/>
      <c r="N124" s="300"/>
      <c r="O124" s="300"/>
      <c r="P124" s="300"/>
      <c r="Q124" s="300"/>
      <c r="R124" s="300"/>
      <c r="S124" s="247">
        <v>43837</v>
      </c>
      <c r="T124" s="247"/>
    </row>
    <row r="125" spans="1:20" ht="43.9" customHeight="1" x14ac:dyDescent="0.2">
      <c r="A125" s="2"/>
      <c r="B125" s="249"/>
      <c r="C125" s="249"/>
      <c r="D125" s="249"/>
      <c r="E125" s="249"/>
      <c r="F125" s="196" t="s">
        <v>34</v>
      </c>
      <c r="G125" s="300" t="s">
        <v>1015</v>
      </c>
      <c r="H125" s="300"/>
      <c r="I125" s="300"/>
      <c r="J125" s="300"/>
      <c r="K125" s="300"/>
      <c r="L125" s="300"/>
      <c r="M125" s="300"/>
      <c r="N125" s="300"/>
      <c r="O125" s="300"/>
      <c r="P125" s="300"/>
      <c r="Q125" s="300"/>
      <c r="R125" s="300"/>
      <c r="S125" s="247" t="s">
        <v>1225</v>
      </c>
      <c r="T125" s="247"/>
    </row>
    <row r="126" spans="1:20" ht="15" customHeight="1" x14ac:dyDescent="0.2">
      <c r="B126" s="89"/>
      <c r="C126" s="84"/>
      <c r="D126" s="84"/>
      <c r="E126" s="84"/>
      <c r="F126" s="84"/>
      <c r="G126" s="84"/>
      <c r="H126" s="84"/>
      <c r="I126" s="84"/>
      <c r="J126" s="84"/>
      <c r="K126" s="84"/>
      <c r="L126" s="84"/>
      <c r="M126" s="84"/>
      <c r="N126" s="84"/>
      <c r="O126" s="84"/>
      <c r="P126" s="84"/>
      <c r="Q126" s="84"/>
      <c r="R126" s="84"/>
      <c r="S126" s="84"/>
      <c r="T126" s="85"/>
    </row>
    <row r="127" spans="1:20" ht="25.5" customHeight="1" x14ac:dyDescent="0.2">
      <c r="B127" s="301" t="s">
        <v>459</v>
      </c>
      <c r="C127" s="302"/>
      <c r="D127" s="302"/>
      <c r="E127" s="302"/>
      <c r="F127" s="302"/>
      <c r="G127" s="302"/>
      <c r="H127" s="302"/>
      <c r="I127" s="302"/>
      <c r="J127" s="302"/>
      <c r="K127" s="302"/>
      <c r="L127" s="302"/>
      <c r="M127" s="302"/>
      <c r="N127" s="302"/>
      <c r="O127" s="302"/>
      <c r="P127" s="302"/>
      <c r="Q127" s="302"/>
      <c r="R127" s="302"/>
      <c r="S127" s="302"/>
      <c r="T127" s="303"/>
    </row>
    <row r="128" spans="1:20" ht="29.25" customHeight="1" x14ac:dyDescent="0.2">
      <c r="B128" s="466" t="s">
        <v>45</v>
      </c>
      <c r="C128" s="468"/>
      <c r="D128" s="251" t="s">
        <v>608</v>
      </c>
      <c r="E128" s="252"/>
      <c r="F128" s="252"/>
      <c r="G128" s="252"/>
      <c r="H128" s="252"/>
      <c r="I128" s="252"/>
      <c r="J128" s="253"/>
      <c r="K128" s="251" t="s">
        <v>46</v>
      </c>
      <c r="L128" s="252"/>
      <c r="M128" s="252"/>
      <c r="N128" s="252"/>
      <c r="O128" s="252"/>
      <c r="P128" s="252"/>
      <c r="Q128" s="252"/>
      <c r="R128" s="253"/>
      <c r="S128" s="251" t="s">
        <v>4</v>
      </c>
      <c r="T128" s="253"/>
    </row>
    <row r="129" spans="2:20" ht="30" customHeight="1" x14ac:dyDescent="0.2">
      <c r="B129" s="287" t="s">
        <v>518</v>
      </c>
      <c r="C129" s="288"/>
      <c r="D129" s="475" t="s">
        <v>609</v>
      </c>
      <c r="E129" s="476"/>
      <c r="F129" s="476"/>
      <c r="G129" s="476"/>
      <c r="H129" s="476"/>
      <c r="I129" s="476"/>
      <c r="J129" s="477"/>
      <c r="K129" s="478" t="s">
        <v>519</v>
      </c>
      <c r="L129" s="479"/>
      <c r="M129" s="479"/>
      <c r="N129" s="479"/>
      <c r="O129" s="479"/>
      <c r="P129" s="479"/>
      <c r="Q129" s="479"/>
      <c r="R129" s="480"/>
      <c r="S129" s="481" t="s">
        <v>1191</v>
      </c>
      <c r="T129" s="482"/>
    </row>
    <row r="130" spans="2:20" ht="30" customHeight="1" x14ac:dyDescent="0.2">
      <c r="B130" s="287" t="s">
        <v>518</v>
      </c>
      <c r="C130" s="288"/>
      <c r="D130" s="478" t="s">
        <v>1192</v>
      </c>
      <c r="E130" s="479"/>
      <c r="F130" s="479"/>
      <c r="G130" s="479"/>
      <c r="H130" s="479"/>
      <c r="I130" s="479"/>
      <c r="J130" s="480"/>
      <c r="K130" s="478" t="s">
        <v>1193</v>
      </c>
      <c r="L130" s="479"/>
      <c r="M130" s="479"/>
      <c r="N130" s="479"/>
      <c r="O130" s="479"/>
      <c r="P130" s="479"/>
      <c r="Q130" s="479"/>
      <c r="R130" s="480"/>
      <c r="S130" s="481" t="s">
        <v>1194</v>
      </c>
      <c r="T130" s="482"/>
    </row>
    <row r="131" spans="2:20" ht="34.15" customHeight="1" x14ac:dyDescent="0.2">
      <c r="B131" s="287" t="s">
        <v>10</v>
      </c>
      <c r="C131" s="288"/>
      <c r="D131" s="478" t="s">
        <v>1195</v>
      </c>
      <c r="E131" s="479"/>
      <c r="F131" s="479"/>
      <c r="G131" s="479"/>
      <c r="H131" s="479"/>
      <c r="I131" s="479"/>
      <c r="J131" s="480"/>
      <c r="K131" s="478" t="s">
        <v>1196</v>
      </c>
      <c r="L131" s="479"/>
      <c r="M131" s="479"/>
      <c r="N131" s="479"/>
      <c r="O131" s="479"/>
      <c r="P131" s="479"/>
      <c r="Q131" s="479"/>
      <c r="R131" s="480"/>
      <c r="S131" s="481">
        <v>43832</v>
      </c>
      <c r="T131" s="482"/>
    </row>
    <row r="132" spans="2:20" ht="32.450000000000003" customHeight="1" x14ac:dyDescent="0.2">
      <c r="B132" s="287" t="s">
        <v>1197</v>
      </c>
      <c r="C132" s="288"/>
      <c r="D132" s="478" t="s">
        <v>1198</v>
      </c>
      <c r="E132" s="479"/>
      <c r="F132" s="479"/>
      <c r="G132" s="479"/>
      <c r="H132" s="479"/>
      <c r="I132" s="479"/>
      <c r="J132" s="480"/>
      <c r="K132" s="478" t="s">
        <v>1199</v>
      </c>
      <c r="L132" s="479"/>
      <c r="M132" s="479"/>
      <c r="N132" s="479"/>
      <c r="O132" s="479"/>
      <c r="P132" s="479"/>
      <c r="Q132" s="479"/>
      <c r="R132" s="480"/>
      <c r="S132" s="481">
        <v>43833</v>
      </c>
      <c r="T132" s="482"/>
    </row>
    <row r="133" spans="2:20" ht="37.9" customHeight="1" x14ac:dyDescent="0.2">
      <c r="B133" s="287" t="s">
        <v>518</v>
      </c>
      <c r="C133" s="288"/>
      <c r="D133" s="475" t="s">
        <v>610</v>
      </c>
      <c r="E133" s="476"/>
      <c r="F133" s="476"/>
      <c r="G133" s="476"/>
      <c r="H133" s="476"/>
      <c r="I133" s="476"/>
      <c r="J133" s="477"/>
      <c r="K133" s="478" t="s">
        <v>520</v>
      </c>
      <c r="L133" s="479"/>
      <c r="M133" s="479"/>
      <c r="N133" s="479"/>
      <c r="O133" s="479"/>
      <c r="P133" s="479"/>
      <c r="Q133" s="479"/>
      <c r="R133" s="480"/>
      <c r="S133" s="481" t="s">
        <v>1191</v>
      </c>
      <c r="T133" s="482"/>
    </row>
    <row r="134" spans="2:20" s="3" customFormat="1" ht="22.5" customHeight="1" x14ac:dyDescent="0.2">
      <c r="B134" s="463" t="s">
        <v>47</v>
      </c>
      <c r="C134" s="464"/>
      <c r="D134" s="464"/>
      <c r="E134" s="464"/>
      <c r="F134" s="464"/>
      <c r="G134" s="464"/>
      <c r="H134" s="464"/>
      <c r="I134" s="464"/>
      <c r="J134" s="464"/>
      <c r="K134" s="464"/>
      <c r="L134" s="464"/>
      <c r="M134" s="464"/>
      <c r="N134" s="464"/>
      <c r="O134" s="464"/>
      <c r="P134" s="464"/>
      <c r="Q134" s="464"/>
      <c r="R134" s="464"/>
      <c r="S134" s="464"/>
      <c r="T134" s="465"/>
    </row>
    <row r="135" spans="2:20" s="6" customFormat="1" ht="22.5" customHeight="1" x14ac:dyDescent="0.2">
      <c r="B135" s="466" t="s">
        <v>48</v>
      </c>
      <c r="C135" s="467"/>
      <c r="D135" s="467"/>
      <c r="E135" s="467"/>
      <c r="F135" s="467"/>
      <c r="G135" s="467"/>
      <c r="H135" s="467"/>
      <c r="I135" s="467"/>
      <c r="J135" s="467"/>
      <c r="K135" s="467"/>
      <c r="L135" s="467"/>
      <c r="M135" s="467"/>
      <c r="N135" s="467"/>
      <c r="O135" s="467"/>
      <c r="P135" s="467"/>
      <c r="Q135" s="467"/>
      <c r="R135" s="467"/>
      <c r="S135" s="467"/>
      <c r="T135" s="468"/>
    </row>
    <row r="136" spans="2:20" s="7" customFormat="1" ht="47.1" customHeight="1" x14ac:dyDescent="0.25">
      <c r="B136" s="469" t="s">
        <v>611</v>
      </c>
      <c r="C136" s="470"/>
      <c r="D136" s="470"/>
      <c r="E136" s="470"/>
      <c r="F136" s="470"/>
      <c r="G136" s="470"/>
      <c r="H136" s="470"/>
      <c r="I136" s="470"/>
      <c r="J136" s="470"/>
      <c r="K136" s="470"/>
      <c r="L136" s="470"/>
      <c r="M136" s="470"/>
      <c r="N136" s="470"/>
      <c r="O136" s="470"/>
      <c r="P136" s="470"/>
      <c r="Q136" s="470"/>
      <c r="R136" s="470"/>
      <c r="S136" s="470"/>
      <c r="T136" s="471"/>
    </row>
    <row r="137" spans="2:20" s="6" customFormat="1" ht="22.5" customHeight="1" x14ac:dyDescent="0.2">
      <c r="B137" s="263"/>
      <c r="C137" s="290"/>
      <c r="D137" s="290"/>
      <c r="E137" s="290"/>
      <c r="F137" s="290"/>
      <c r="G137" s="290"/>
      <c r="H137" s="290"/>
      <c r="I137" s="290"/>
      <c r="J137" s="290"/>
      <c r="K137" s="290"/>
      <c r="L137" s="290"/>
      <c r="M137" s="290"/>
      <c r="N137" s="290"/>
      <c r="O137" s="290"/>
      <c r="P137" s="290"/>
      <c r="Q137" s="290"/>
      <c r="R137" s="290"/>
      <c r="S137" s="290"/>
      <c r="T137" s="264"/>
    </row>
    <row r="138" spans="2:20" s="6" customFormat="1" ht="22.5" customHeight="1" x14ac:dyDescent="0.2">
      <c r="B138" s="294" t="s">
        <v>49</v>
      </c>
      <c r="C138" s="295"/>
      <c r="D138" s="295"/>
      <c r="E138" s="295"/>
      <c r="F138" s="295"/>
      <c r="G138" s="295"/>
      <c r="H138" s="295"/>
      <c r="I138" s="295"/>
      <c r="J138" s="295"/>
      <c r="K138" s="295"/>
      <c r="L138" s="295"/>
      <c r="M138" s="295"/>
      <c r="N138" s="295"/>
      <c r="O138" s="295"/>
      <c r="P138" s="295"/>
      <c r="Q138" s="295"/>
      <c r="R138" s="295"/>
      <c r="S138" s="295"/>
      <c r="T138" s="296"/>
    </row>
    <row r="139" spans="2:20" s="6" customFormat="1" ht="22.5" customHeight="1" x14ac:dyDescent="0.2">
      <c r="B139" s="388" t="s">
        <v>50</v>
      </c>
      <c r="C139" s="388"/>
      <c r="D139" s="251" t="s">
        <v>612</v>
      </c>
      <c r="E139" s="252"/>
      <c r="F139" s="252"/>
      <c r="G139" s="252"/>
      <c r="H139" s="252"/>
      <c r="I139" s="252"/>
      <c r="J139" s="253"/>
      <c r="K139" s="401" t="s">
        <v>25</v>
      </c>
      <c r="L139" s="401"/>
      <c r="M139" s="401"/>
      <c r="N139" s="401"/>
      <c r="O139" s="401"/>
      <c r="P139" s="401"/>
      <c r="Q139" s="401"/>
      <c r="R139" s="401"/>
      <c r="S139" s="251" t="s">
        <v>51</v>
      </c>
      <c r="T139" s="253"/>
    </row>
    <row r="140" spans="2:20" s="6" customFormat="1" ht="277.89999999999998" customHeight="1" x14ac:dyDescent="0.2">
      <c r="B140" s="379" t="s">
        <v>52</v>
      </c>
      <c r="C140" s="379"/>
      <c r="D140" s="240" t="s">
        <v>613</v>
      </c>
      <c r="E140" s="241"/>
      <c r="F140" s="241"/>
      <c r="G140" s="241"/>
      <c r="H140" s="241"/>
      <c r="I140" s="241"/>
      <c r="J140" s="242"/>
      <c r="K140" s="492" t="s">
        <v>699</v>
      </c>
      <c r="L140" s="492"/>
      <c r="M140" s="492"/>
      <c r="N140" s="492"/>
      <c r="O140" s="492"/>
      <c r="P140" s="492"/>
      <c r="Q140" s="492"/>
      <c r="R140" s="492"/>
      <c r="S140" s="493" t="s">
        <v>700</v>
      </c>
      <c r="T140" s="494"/>
    </row>
    <row r="141" spans="2:20" s="6" customFormat="1" ht="126.75" customHeight="1" x14ac:dyDescent="0.2">
      <c r="B141" s="379" t="s">
        <v>53</v>
      </c>
      <c r="C141" s="379"/>
      <c r="D141" s="472" t="s">
        <v>614</v>
      </c>
      <c r="E141" s="473"/>
      <c r="F141" s="473"/>
      <c r="G141" s="473"/>
      <c r="H141" s="473"/>
      <c r="I141" s="473"/>
      <c r="J141" s="474"/>
      <c r="K141" s="491" t="s">
        <v>54</v>
      </c>
      <c r="L141" s="491"/>
      <c r="M141" s="491"/>
      <c r="N141" s="491"/>
      <c r="O141" s="491"/>
      <c r="P141" s="491"/>
      <c r="Q141" s="491"/>
      <c r="R141" s="491"/>
      <c r="S141" s="493" t="s">
        <v>700</v>
      </c>
      <c r="T141" s="494"/>
    </row>
    <row r="142" spans="2:20" s="6" customFormat="1" ht="82.5" customHeight="1" x14ac:dyDescent="0.2">
      <c r="B142" s="379" t="s">
        <v>55</v>
      </c>
      <c r="C142" s="379"/>
      <c r="D142" s="472" t="s">
        <v>615</v>
      </c>
      <c r="E142" s="473"/>
      <c r="F142" s="473"/>
      <c r="G142" s="473"/>
      <c r="H142" s="473"/>
      <c r="I142" s="473"/>
      <c r="J142" s="474"/>
      <c r="K142" s="491" t="s">
        <v>56</v>
      </c>
      <c r="L142" s="491"/>
      <c r="M142" s="491"/>
      <c r="N142" s="491"/>
      <c r="O142" s="491"/>
      <c r="P142" s="491"/>
      <c r="Q142" s="491"/>
      <c r="R142" s="491"/>
      <c r="S142" s="489" t="s">
        <v>57</v>
      </c>
      <c r="T142" s="490"/>
    </row>
    <row r="143" spans="2:20" s="6" customFormat="1" ht="329.25" customHeight="1" x14ac:dyDescent="0.2">
      <c r="B143" s="379" t="s">
        <v>22</v>
      </c>
      <c r="C143" s="379"/>
      <c r="D143" s="472" t="s">
        <v>616</v>
      </c>
      <c r="E143" s="473"/>
      <c r="F143" s="473"/>
      <c r="G143" s="473"/>
      <c r="H143" s="473"/>
      <c r="I143" s="473"/>
      <c r="J143" s="474"/>
      <c r="K143" s="300" t="s">
        <v>119</v>
      </c>
      <c r="L143" s="488"/>
      <c r="M143" s="488"/>
      <c r="N143" s="488"/>
      <c r="O143" s="488"/>
      <c r="P143" s="488"/>
      <c r="Q143" s="488"/>
      <c r="R143" s="488"/>
      <c r="S143" s="489" t="s">
        <v>57</v>
      </c>
      <c r="T143" s="490"/>
    </row>
    <row r="144" spans="2:20" s="6" customFormat="1" ht="158.1" customHeight="1" x14ac:dyDescent="0.2">
      <c r="B144" s="379" t="s">
        <v>58</v>
      </c>
      <c r="C144" s="379"/>
      <c r="D144" s="472" t="s">
        <v>617</v>
      </c>
      <c r="E144" s="473"/>
      <c r="F144" s="473"/>
      <c r="G144" s="473"/>
      <c r="H144" s="473"/>
      <c r="I144" s="473"/>
      <c r="J144" s="474"/>
      <c r="K144" s="491" t="s">
        <v>59</v>
      </c>
      <c r="L144" s="491"/>
      <c r="M144" s="491"/>
      <c r="N144" s="491"/>
      <c r="O144" s="491"/>
      <c r="P144" s="491"/>
      <c r="Q144" s="491"/>
      <c r="R144" s="491"/>
      <c r="S144" s="493" t="s">
        <v>60</v>
      </c>
      <c r="T144" s="494"/>
    </row>
    <row r="145" spans="2:20" s="6" customFormat="1" ht="22.5" customHeight="1" x14ac:dyDescent="0.2">
      <c r="B145" s="284"/>
      <c r="C145" s="285"/>
      <c r="D145" s="285"/>
      <c r="E145" s="285"/>
      <c r="F145" s="285"/>
      <c r="G145" s="285"/>
      <c r="H145" s="285"/>
      <c r="I145" s="285"/>
      <c r="J145" s="285"/>
      <c r="K145" s="285"/>
      <c r="L145" s="285"/>
      <c r="M145" s="285"/>
      <c r="N145" s="285"/>
      <c r="O145" s="285"/>
      <c r="P145" s="285"/>
      <c r="Q145" s="285"/>
      <c r="R145" s="285"/>
      <c r="S145" s="285"/>
      <c r="T145" s="286"/>
    </row>
    <row r="146" spans="2:20" s="3" customFormat="1" ht="22.5" customHeight="1" x14ac:dyDescent="0.2">
      <c r="B146" s="294" t="s">
        <v>120</v>
      </c>
      <c r="C146" s="295"/>
      <c r="D146" s="295"/>
      <c r="E146" s="295"/>
      <c r="F146" s="295"/>
      <c r="G146" s="295"/>
      <c r="H146" s="295"/>
      <c r="I146" s="295"/>
      <c r="J146" s="295"/>
      <c r="K146" s="295"/>
      <c r="L146" s="295"/>
      <c r="M146" s="295"/>
      <c r="N146" s="295"/>
      <c r="O146" s="295"/>
      <c r="P146" s="295"/>
      <c r="Q146" s="295"/>
      <c r="R146" s="295"/>
      <c r="S146" s="295"/>
      <c r="T146" s="296"/>
    </row>
    <row r="147" spans="2:20" s="3" customFormat="1" ht="29.25" customHeight="1" x14ac:dyDescent="0.2">
      <c r="B147" s="4"/>
      <c r="C147" s="4"/>
      <c r="D147" s="4"/>
      <c r="E147" s="4"/>
      <c r="F147" s="4"/>
      <c r="G147" s="142"/>
      <c r="H147" s="4"/>
      <c r="I147" s="5"/>
      <c r="J147" s="4"/>
      <c r="K147" s="4"/>
      <c r="L147" s="327"/>
      <c r="M147" s="328"/>
      <c r="N147" s="328"/>
      <c r="O147" s="328"/>
      <c r="P147" s="328"/>
      <c r="Q147" s="328"/>
      <c r="R147" s="328"/>
      <c r="S147" s="328"/>
      <c r="T147" s="329"/>
    </row>
    <row r="148" spans="2:20" s="3" customFormat="1" ht="22.5" customHeight="1" x14ac:dyDescent="0.2">
      <c r="B148" s="305" t="s">
        <v>61</v>
      </c>
      <c r="C148" s="306"/>
      <c r="D148" s="306"/>
      <c r="E148" s="306"/>
      <c r="F148" s="306"/>
      <c r="G148" s="306"/>
      <c r="H148" s="306"/>
      <c r="I148" s="306"/>
      <c r="J148" s="306"/>
      <c r="K148" s="307"/>
      <c r="L148" s="330"/>
      <c r="M148" s="331"/>
      <c r="N148" s="331"/>
      <c r="O148" s="331"/>
      <c r="P148" s="331"/>
      <c r="Q148" s="331"/>
      <c r="R148" s="331"/>
      <c r="S148" s="331"/>
      <c r="T148" s="332"/>
    </row>
    <row r="149" spans="2:20" s="3" customFormat="1" ht="28.5" customHeight="1" x14ac:dyDescent="0.2">
      <c r="B149" s="379" t="s">
        <v>62</v>
      </c>
      <c r="C149" s="379"/>
      <c r="D149" s="379"/>
      <c r="E149" s="305" t="s">
        <v>561</v>
      </c>
      <c r="F149" s="307"/>
      <c r="G149" s="8" t="s">
        <v>63</v>
      </c>
      <c r="H149" s="9" t="s">
        <v>64</v>
      </c>
      <c r="I149" s="10" t="s">
        <v>65</v>
      </c>
      <c r="J149" s="138" t="s">
        <v>66</v>
      </c>
      <c r="K149" s="138" t="s">
        <v>67</v>
      </c>
      <c r="L149" s="330"/>
      <c r="M149" s="331"/>
      <c r="N149" s="331"/>
      <c r="O149" s="331"/>
      <c r="P149" s="331"/>
      <c r="Q149" s="331"/>
      <c r="R149" s="331"/>
      <c r="S149" s="331"/>
      <c r="T149" s="332"/>
    </row>
    <row r="150" spans="2:20" s="3" customFormat="1" ht="25.5" customHeight="1" x14ac:dyDescent="0.2">
      <c r="B150" s="272" t="s">
        <v>68</v>
      </c>
      <c r="C150" s="273"/>
      <c r="D150" s="274"/>
      <c r="E150" s="270">
        <v>38.89</v>
      </c>
      <c r="F150" s="271"/>
      <c r="G150" s="14">
        <f>+E163</f>
        <v>0.41689999999999999</v>
      </c>
      <c r="H150" s="30">
        <f>+G163</f>
        <v>0.53469999999999995</v>
      </c>
      <c r="I150" s="11">
        <v>42684</v>
      </c>
      <c r="J150" s="11">
        <v>44549</v>
      </c>
      <c r="K150" s="12">
        <f t="shared" ref="K150:K157" si="0">+J150-I150</f>
        <v>1865</v>
      </c>
      <c r="L150" s="330"/>
      <c r="M150" s="331"/>
      <c r="N150" s="331"/>
      <c r="O150" s="331"/>
      <c r="P150" s="331"/>
      <c r="Q150" s="331"/>
      <c r="R150" s="331"/>
      <c r="S150" s="331"/>
      <c r="T150" s="332"/>
    </row>
    <row r="151" spans="2:20" s="3" customFormat="1" ht="15" customHeight="1" x14ac:dyDescent="0.2">
      <c r="B151" s="272" t="s">
        <v>69</v>
      </c>
      <c r="C151" s="273"/>
      <c r="D151" s="274"/>
      <c r="E151" s="270">
        <v>21.84</v>
      </c>
      <c r="F151" s="271"/>
      <c r="G151" s="14">
        <f>+F222</f>
        <v>0.35830000000000001</v>
      </c>
      <c r="H151" s="30">
        <f>+H222</f>
        <v>0.45169999999999999</v>
      </c>
      <c r="I151" s="11">
        <v>43044</v>
      </c>
      <c r="J151" s="11">
        <v>44484</v>
      </c>
      <c r="K151" s="12">
        <f t="shared" si="0"/>
        <v>1440</v>
      </c>
      <c r="L151" s="330"/>
      <c r="M151" s="331"/>
      <c r="N151" s="331"/>
      <c r="O151" s="331"/>
      <c r="P151" s="331"/>
      <c r="Q151" s="331"/>
      <c r="R151" s="331"/>
      <c r="S151" s="331"/>
      <c r="T151" s="332"/>
    </row>
    <row r="152" spans="2:20" s="3" customFormat="1" ht="30.75" customHeight="1" x14ac:dyDescent="0.2">
      <c r="B152" s="272" t="s">
        <v>70</v>
      </c>
      <c r="C152" s="273"/>
      <c r="D152" s="274"/>
      <c r="E152" s="270">
        <v>0</v>
      </c>
      <c r="F152" s="271"/>
      <c r="G152" s="90">
        <f>F265</f>
        <v>1</v>
      </c>
      <c r="H152" s="13">
        <f>H265</f>
        <v>1</v>
      </c>
      <c r="I152" s="11">
        <v>42689</v>
      </c>
      <c r="J152" s="11">
        <v>42840</v>
      </c>
      <c r="K152" s="12">
        <f t="shared" si="0"/>
        <v>151</v>
      </c>
      <c r="L152" s="330"/>
      <c r="M152" s="331"/>
      <c r="N152" s="331"/>
      <c r="O152" s="331"/>
      <c r="P152" s="331"/>
      <c r="Q152" s="331"/>
      <c r="R152" s="331"/>
      <c r="S152" s="331"/>
      <c r="T152" s="332"/>
    </row>
    <row r="153" spans="2:20" s="3" customFormat="1" ht="25.5" customHeight="1" x14ac:dyDescent="0.2">
      <c r="B153" s="272" t="s">
        <v>71</v>
      </c>
      <c r="C153" s="273"/>
      <c r="D153" s="274"/>
      <c r="E153" s="270">
        <v>34.69</v>
      </c>
      <c r="F153" s="271"/>
      <c r="G153" s="14">
        <f>+E280</f>
        <v>0.54679999999999995</v>
      </c>
      <c r="H153" s="30">
        <f>+G280</f>
        <v>0.58079999999999998</v>
      </c>
      <c r="I153" s="11">
        <v>42684</v>
      </c>
      <c r="J153" s="11">
        <v>44549</v>
      </c>
      <c r="K153" s="12">
        <f t="shared" si="0"/>
        <v>1865</v>
      </c>
      <c r="L153" s="330"/>
      <c r="M153" s="331"/>
      <c r="N153" s="331"/>
      <c r="O153" s="331"/>
      <c r="P153" s="331"/>
      <c r="Q153" s="331"/>
      <c r="R153" s="331"/>
      <c r="S153" s="331"/>
      <c r="T153" s="332"/>
    </row>
    <row r="154" spans="2:20" s="3" customFormat="1" ht="23.25" customHeight="1" x14ac:dyDescent="0.2">
      <c r="B154" s="272" t="s">
        <v>72</v>
      </c>
      <c r="C154" s="273"/>
      <c r="D154" s="274"/>
      <c r="E154" s="277">
        <v>4.58</v>
      </c>
      <c r="F154" s="278"/>
      <c r="G154" s="132">
        <f>+H304</f>
        <v>0</v>
      </c>
      <c r="H154" s="31">
        <f>+H301</f>
        <v>0</v>
      </c>
      <c r="I154" s="11">
        <v>42684</v>
      </c>
      <c r="J154" s="11">
        <v>43764</v>
      </c>
      <c r="K154" s="12">
        <f t="shared" si="0"/>
        <v>1080</v>
      </c>
      <c r="L154" s="330"/>
      <c r="M154" s="331"/>
      <c r="N154" s="331"/>
      <c r="O154" s="331"/>
      <c r="P154" s="331"/>
      <c r="Q154" s="331"/>
      <c r="R154" s="331"/>
      <c r="S154" s="331"/>
      <c r="T154" s="332"/>
    </row>
    <row r="155" spans="2:20" s="3" customFormat="1" ht="22.5" customHeight="1" x14ac:dyDescent="0.2">
      <c r="B155" s="272" t="s">
        <v>73</v>
      </c>
      <c r="C155" s="273"/>
      <c r="D155" s="274"/>
      <c r="E155" s="279"/>
      <c r="F155" s="280"/>
      <c r="G155" s="132">
        <f>+F312</f>
        <v>1</v>
      </c>
      <c r="H155" s="31">
        <f>+H312</f>
        <v>0.79549999999999998</v>
      </c>
      <c r="I155" s="11">
        <v>42684</v>
      </c>
      <c r="J155" s="11">
        <v>43764</v>
      </c>
      <c r="K155" s="12">
        <f t="shared" si="0"/>
        <v>1080</v>
      </c>
      <c r="L155" s="330"/>
      <c r="M155" s="331"/>
      <c r="N155" s="331"/>
      <c r="O155" s="331"/>
      <c r="P155" s="331"/>
      <c r="Q155" s="331"/>
      <c r="R155" s="331"/>
      <c r="S155" s="331"/>
      <c r="T155" s="332"/>
    </row>
    <row r="156" spans="2:20" s="21" customFormat="1" ht="15" customHeight="1" x14ac:dyDescent="0.2">
      <c r="B156" s="272"/>
      <c r="C156" s="273"/>
      <c r="D156" s="274"/>
      <c r="E156" s="14"/>
      <c r="F156" s="14"/>
      <c r="G156" s="15"/>
      <c r="H156" s="16"/>
      <c r="I156" s="16"/>
      <c r="J156" s="16"/>
      <c r="K156" s="17"/>
      <c r="L156" s="330"/>
      <c r="M156" s="331"/>
      <c r="N156" s="331"/>
      <c r="O156" s="331"/>
      <c r="P156" s="331"/>
      <c r="Q156" s="331"/>
      <c r="R156" s="331"/>
      <c r="S156" s="331"/>
      <c r="T156" s="332"/>
    </row>
    <row r="157" spans="2:20" s="21" customFormat="1" ht="15" customHeight="1" x14ac:dyDescent="0.25">
      <c r="B157" s="305" t="s">
        <v>74</v>
      </c>
      <c r="C157" s="306"/>
      <c r="D157" s="307"/>
      <c r="E157" s="270">
        <f>SUM(E150:F154)</f>
        <v>100</v>
      </c>
      <c r="F157" s="271"/>
      <c r="G157" s="144">
        <f>+G150*E150+G151*E151+G152*E152+G153*E153+G155*E154</f>
        <v>47.587004999999998</v>
      </c>
      <c r="H157" s="144">
        <f>+H150*E150+H151*E151+H152*E152+H153*E153+H155*E154</f>
        <v>54.450952999999998</v>
      </c>
      <c r="I157" s="11">
        <v>42684</v>
      </c>
      <c r="J157" s="11">
        <v>44549</v>
      </c>
      <c r="K157" s="12">
        <f t="shared" si="0"/>
        <v>1865</v>
      </c>
      <c r="L157" s="330"/>
      <c r="M157" s="331"/>
      <c r="N157" s="331"/>
      <c r="O157" s="331"/>
      <c r="P157" s="331"/>
      <c r="Q157" s="331"/>
      <c r="R157" s="331"/>
      <c r="S157" s="331"/>
      <c r="T157" s="332"/>
    </row>
    <row r="158" spans="2:20" s="21" customFormat="1" ht="14.25" x14ac:dyDescent="0.2">
      <c r="B158" s="139"/>
      <c r="C158" s="139"/>
      <c r="D158" s="139"/>
      <c r="E158" s="14"/>
      <c r="F158" s="14"/>
      <c r="G158" s="18"/>
      <c r="H158" s="16"/>
      <c r="I158" s="19"/>
      <c r="J158" s="16"/>
      <c r="K158" s="16"/>
      <c r="L158" s="333"/>
      <c r="M158" s="334"/>
      <c r="N158" s="334"/>
      <c r="O158" s="334"/>
      <c r="P158" s="334"/>
      <c r="Q158" s="334"/>
      <c r="R158" s="334"/>
      <c r="S158" s="334"/>
      <c r="T158" s="335"/>
    </row>
    <row r="159" spans="2:20" s="3" customFormat="1" ht="15" customHeight="1" x14ac:dyDescent="0.2">
      <c r="B159" s="309" t="s">
        <v>75</v>
      </c>
      <c r="C159" s="310"/>
      <c r="D159" s="310"/>
      <c r="E159" s="310"/>
      <c r="F159" s="310"/>
      <c r="G159" s="310"/>
      <c r="H159" s="310"/>
      <c r="I159" s="310"/>
      <c r="J159" s="310"/>
      <c r="K159" s="310"/>
      <c r="L159" s="310"/>
      <c r="M159" s="310"/>
      <c r="N159" s="310"/>
      <c r="O159" s="310"/>
      <c r="P159" s="310"/>
      <c r="Q159" s="310"/>
      <c r="R159" s="310"/>
      <c r="S159" s="310"/>
      <c r="T159" s="311"/>
    </row>
    <row r="160" spans="2:20" s="3" customFormat="1" ht="22.5" customHeight="1" x14ac:dyDescent="0.2">
      <c r="B160" s="315" t="s">
        <v>669</v>
      </c>
      <c r="C160" s="316"/>
      <c r="D160" s="316"/>
      <c r="E160" s="316"/>
      <c r="F160" s="316"/>
      <c r="G160" s="316"/>
      <c r="H160" s="316"/>
      <c r="I160" s="316"/>
      <c r="J160" s="316"/>
      <c r="K160" s="316"/>
      <c r="L160" s="316"/>
      <c r="M160" s="316"/>
      <c r="N160" s="316"/>
      <c r="O160" s="316"/>
      <c r="P160" s="316"/>
      <c r="Q160" s="316"/>
      <c r="R160" s="316"/>
      <c r="S160" s="316"/>
      <c r="T160" s="317"/>
    </row>
    <row r="161" spans="2:20" s="3" customFormat="1" ht="33.75" customHeight="1" x14ac:dyDescent="0.2">
      <c r="B161" s="312" t="s">
        <v>121</v>
      </c>
      <c r="C161" s="313"/>
      <c r="D161" s="313"/>
      <c r="E161" s="313"/>
      <c r="F161" s="313"/>
      <c r="G161" s="313"/>
      <c r="H161" s="313"/>
      <c r="I161" s="313"/>
      <c r="J161" s="313"/>
      <c r="K161" s="314"/>
      <c r="L161" s="318"/>
      <c r="M161" s="319"/>
      <c r="N161" s="319"/>
      <c r="O161" s="319"/>
      <c r="P161" s="319"/>
      <c r="Q161" s="319"/>
      <c r="R161" s="319"/>
      <c r="S161" s="319"/>
      <c r="T161" s="320"/>
    </row>
    <row r="162" spans="2:20" s="3" customFormat="1" ht="22.5" customHeight="1" x14ac:dyDescent="0.2">
      <c r="B162" s="249" t="s">
        <v>76</v>
      </c>
      <c r="C162" s="249"/>
      <c r="D162" s="249"/>
      <c r="E162" s="287" t="s">
        <v>562</v>
      </c>
      <c r="F162" s="288"/>
      <c r="G162" s="249" t="s">
        <v>64</v>
      </c>
      <c r="H162" s="249"/>
      <c r="I162" s="249" t="s">
        <v>77</v>
      </c>
      <c r="J162" s="249"/>
      <c r="K162" s="249"/>
      <c r="L162" s="321"/>
      <c r="M162" s="322"/>
      <c r="N162" s="322"/>
      <c r="O162" s="322"/>
      <c r="P162" s="322"/>
      <c r="Q162" s="322"/>
      <c r="R162" s="322"/>
      <c r="S162" s="322"/>
      <c r="T162" s="323"/>
    </row>
    <row r="163" spans="2:20" s="3" customFormat="1" ht="22.5" customHeight="1" x14ac:dyDescent="0.2">
      <c r="B163" s="308" t="s">
        <v>78</v>
      </c>
      <c r="C163" s="308"/>
      <c r="D163" s="308"/>
      <c r="E163" s="281">
        <f>+G166</f>
        <v>0.41689999999999999</v>
      </c>
      <c r="F163" s="283"/>
      <c r="G163" s="259">
        <v>0.53469999999999995</v>
      </c>
      <c r="H163" s="259"/>
      <c r="I163" s="289">
        <f>E163-G163</f>
        <v>-0.11779999999999996</v>
      </c>
      <c r="J163" s="289"/>
      <c r="K163" s="289"/>
      <c r="L163" s="321"/>
      <c r="M163" s="322"/>
      <c r="N163" s="322"/>
      <c r="O163" s="322"/>
      <c r="P163" s="322"/>
      <c r="Q163" s="322"/>
      <c r="R163" s="322"/>
      <c r="S163" s="322"/>
      <c r="T163" s="323"/>
    </row>
    <row r="164" spans="2:20" s="3" customFormat="1" ht="22.5" customHeight="1" x14ac:dyDescent="0.2">
      <c r="B164" s="284"/>
      <c r="C164" s="285"/>
      <c r="D164" s="285"/>
      <c r="E164" s="285"/>
      <c r="F164" s="285"/>
      <c r="G164" s="285"/>
      <c r="H164" s="285"/>
      <c r="I164" s="285"/>
      <c r="J164" s="285"/>
      <c r="K164" s="286"/>
      <c r="L164" s="321"/>
      <c r="M164" s="322"/>
      <c r="N164" s="322"/>
      <c r="O164" s="322"/>
      <c r="P164" s="322"/>
      <c r="Q164" s="322"/>
      <c r="R164" s="322"/>
      <c r="S164" s="322"/>
      <c r="T164" s="323"/>
    </row>
    <row r="165" spans="2:20" s="3" customFormat="1" ht="32.25" customHeight="1" x14ac:dyDescent="0.2">
      <c r="B165" s="249" t="s">
        <v>79</v>
      </c>
      <c r="C165" s="249"/>
      <c r="D165" s="249" t="s">
        <v>66</v>
      </c>
      <c r="E165" s="249"/>
      <c r="F165" s="135" t="s">
        <v>80</v>
      </c>
      <c r="G165" s="289" t="s">
        <v>81</v>
      </c>
      <c r="H165" s="289"/>
      <c r="I165" s="135" t="s">
        <v>82</v>
      </c>
      <c r="J165" s="289" t="s">
        <v>83</v>
      </c>
      <c r="K165" s="289"/>
      <c r="L165" s="321"/>
      <c r="M165" s="322"/>
      <c r="N165" s="322"/>
      <c r="O165" s="322"/>
      <c r="P165" s="322"/>
      <c r="Q165" s="322"/>
      <c r="R165" s="322"/>
      <c r="S165" s="322"/>
      <c r="T165" s="323"/>
    </row>
    <row r="166" spans="2:20" s="3" customFormat="1" ht="29.25" customHeight="1" x14ac:dyDescent="0.2">
      <c r="B166" s="336">
        <f>I150</f>
        <v>42684</v>
      </c>
      <c r="C166" s="337"/>
      <c r="D166" s="336">
        <f>J150</f>
        <v>44549</v>
      </c>
      <c r="E166" s="337"/>
      <c r="F166" s="20">
        <f>K150</f>
        <v>1865</v>
      </c>
      <c r="G166" s="281">
        <v>0.41689999999999999</v>
      </c>
      <c r="H166" s="282"/>
      <c r="I166" s="282"/>
      <c r="J166" s="282"/>
      <c r="K166" s="283"/>
      <c r="L166" s="321"/>
      <c r="M166" s="322"/>
      <c r="N166" s="322"/>
      <c r="O166" s="322"/>
      <c r="P166" s="322"/>
      <c r="Q166" s="322"/>
      <c r="R166" s="322"/>
      <c r="S166" s="322"/>
      <c r="T166" s="323"/>
    </row>
    <row r="167" spans="2:20" s="3" customFormat="1" ht="25.5" customHeight="1" x14ac:dyDescent="0.2">
      <c r="B167" s="284"/>
      <c r="C167" s="285"/>
      <c r="D167" s="285"/>
      <c r="E167" s="285"/>
      <c r="F167" s="285"/>
      <c r="G167" s="285"/>
      <c r="H167" s="285"/>
      <c r="I167" s="285"/>
      <c r="J167" s="285"/>
      <c r="K167" s="286"/>
      <c r="L167" s="321"/>
      <c r="M167" s="322"/>
      <c r="N167" s="322"/>
      <c r="O167" s="322"/>
      <c r="P167" s="322"/>
      <c r="Q167" s="322"/>
      <c r="R167" s="322"/>
      <c r="S167" s="322"/>
      <c r="T167" s="323"/>
    </row>
    <row r="168" spans="2:20" s="3" customFormat="1" ht="19.5" customHeight="1" x14ac:dyDescent="0.2">
      <c r="B168" s="312" t="s">
        <v>84</v>
      </c>
      <c r="C168" s="313"/>
      <c r="D168" s="313"/>
      <c r="E168" s="313"/>
      <c r="F168" s="313"/>
      <c r="G168" s="313"/>
      <c r="H168" s="313"/>
      <c r="I168" s="313"/>
      <c r="J168" s="313"/>
      <c r="K168" s="314"/>
      <c r="L168" s="324"/>
      <c r="M168" s="325"/>
      <c r="N168" s="325"/>
      <c r="O168" s="325"/>
      <c r="P168" s="325"/>
      <c r="Q168" s="325"/>
      <c r="R168" s="325"/>
      <c r="S168" s="325"/>
      <c r="T168" s="326"/>
    </row>
    <row r="169" spans="2:20" s="3" customFormat="1" ht="22.5" customHeight="1" x14ac:dyDescent="0.2">
      <c r="B169" s="304" t="s">
        <v>85</v>
      </c>
      <c r="C169" s="304"/>
      <c r="D169" s="304"/>
      <c r="E169" s="304"/>
      <c r="F169" s="304" t="s">
        <v>46</v>
      </c>
      <c r="G169" s="304"/>
      <c r="H169" s="304"/>
      <c r="I169" s="304"/>
      <c r="J169" s="502" t="s">
        <v>86</v>
      </c>
      <c r="K169" s="503"/>
      <c r="L169" s="503"/>
      <c r="M169" s="503"/>
      <c r="N169" s="503"/>
      <c r="O169" s="503"/>
      <c r="P169" s="503"/>
      <c r="Q169" s="503"/>
      <c r="R169" s="503"/>
      <c r="S169" s="503"/>
      <c r="T169" s="504"/>
    </row>
    <row r="170" spans="2:20" s="3" customFormat="1" ht="19.5" customHeight="1" x14ac:dyDescent="0.2">
      <c r="B170" s="304" t="s">
        <v>87</v>
      </c>
      <c r="C170" s="304"/>
      <c r="D170" s="304" t="s">
        <v>563</v>
      </c>
      <c r="E170" s="304"/>
      <c r="F170" s="304"/>
      <c r="G170" s="304"/>
      <c r="H170" s="304"/>
      <c r="I170" s="304"/>
      <c r="J170" s="505"/>
      <c r="K170" s="506"/>
      <c r="L170" s="506"/>
      <c r="M170" s="506"/>
      <c r="N170" s="506"/>
      <c r="O170" s="506"/>
      <c r="P170" s="506"/>
      <c r="Q170" s="506"/>
      <c r="R170" s="506"/>
      <c r="S170" s="506"/>
      <c r="T170" s="507"/>
    </row>
    <row r="171" spans="2:20" s="3" customFormat="1" ht="64.150000000000006" customHeight="1" x14ac:dyDescent="0.2">
      <c r="B171" s="260" t="s">
        <v>626</v>
      </c>
      <c r="C171" s="262"/>
      <c r="D171" s="260"/>
      <c r="E171" s="262"/>
      <c r="F171" s="260" t="s">
        <v>627</v>
      </c>
      <c r="G171" s="261"/>
      <c r="H171" s="261"/>
      <c r="I171" s="262"/>
      <c r="J171" s="256" t="s">
        <v>1032</v>
      </c>
      <c r="K171" s="257"/>
      <c r="L171" s="257"/>
      <c r="M171" s="257"/>
      <c r="N171" s="257"/>
      <c r="O171" s="257"/>
      <c r="P171" s="257"/>
      <c r="Q171" s="257"/>
      <c r="R171" s="257"/>
      <c r="S171" s="257"/>
      <c r="T171" s="258"/>
    </row>
    <row r="172" spans="2:20" s="3" customFormat="1" ht="39" customHeight="1" x14ac:dyDescent="0.2">
      <c r="B172" s="260" t="s">
        <v>931</v>
      </c>
      <c r="C172" s="262"/>
      <c r="D172" s="260"/>
      <c r="E172" s="262"/>
      <c r="F172" s="260" t="s">
        <v>920</v>
      </c>
      <c r="G172" s="261"/>
      <c r="H172" s="261"/>
      <c r="I172" s="262"/>
      <c r="J172" s="256" t="s">
        <v>969</v>
      </c>
      <c r="K172" s="257"/>
      <c r="L172" s="257"/>
      <c r="M172" s="257"/>
      <c r="N172" s="257"/>
      <c r="O172" s="257"/>
      <c r="P172" s="257"/>
      <c r="Q172" s="257"/>
      <c r="R172" s="257"/>
      <c r="S172" s="257"/>
      <c r="T172" s="258"/>
    </row>
    <row r="173" spans="2:20" s="3" customFormat="1" ht="47.45" customHeight="1" x14ac:dyDescent="0.2">
      <c r="B173" s="260" t="s">
        <v>946</v>
      </c>
      <c r="C173" s="262"/>
      <c r="D173" s="260"/>
      <c r="E173" s="262"/>
      <c r="F173" s="260" t="s">
        <v>657</v>
      </c>
      <c r="G173" s="261"/>
      <c r="H173" s="261"/>
      <c r="I173" s="262"/>
      <c r="J173" s="256" t="s">
        <v>1033</v>
      </c>
      <c r="K173" s="257"/>
      <c r="L173" s="257"/>
      <c r="M173" s="257"/>
      <c r="N173" s="257"/>
      <c r="O173" s="257"/>
      <c r="P173" s="257"/>
      <c r="Q173" s="257"/>
      <c r="R173" s="257"/>
      <c r="S173" s="257"/>
      <c r="T173" s="258"/>
    </row>
    <row r="174" spans="2:20" s="3" customFormat="1" ht="42.6" customHeight="1" x14ac:dyDescent="0.2">
      <c r="B174" s="260" t="s">
        <v>628</v>
      </c>
      <c r="C174" s="262"/>
      <c r="D174" s="260"/>
      <c r="E174" s="262"/>
      <c r="F174" s="260" t="s">
        <v>629</v>
      </c>
      <c r="G174" s="261"/>
      <c r="H174" s="261"/>
      <c r="I174" s="262"/>
      <c r="J174" s="256" t="s">
        <v>970</v>
      </c>
      <c r="K174" s="257"/>
      <c r="L174" s="257"/>
      <c r="M174" s="257"/>
      <c r="N174" s="257"/>
      <c r="O174" s="257"/>
      <c r="P174" s="257"/>
      <c r="Q174" s="257"/>
      <c r="R174" s="257"/>
      <c r="S174" s="257"/>
      <c r="T174" s="258"/>
    </row>
    <row r="175" spans="2:20" s="3" customFormat="1" ht="53.45" customHeight="1" x14ac:dyDescent="0.2">
      <c r="B175" s="260" t="s">
        <v>701</v>
      </c>
      <c r="C175" s="262"/>
      <c r="D175" s="260" t="s">
        <v>702</v>
      </c>
      <c r="E175" s="262"/>
      <c r="F175" s="260" t="s">
        <v>630</v>
      </c>
      <c r="G175" s="261"/>
      <c r="H175" s="261"/>
      <c r="I175" s="262"/>
      <c r="J175" s="256" t="s">
        <v>988</v>
      </c>
      <c r="K175" s="257"/>
      <c r="L175" s="257"/>
      <c r="M175" s="257"/>
      <c r="N175" s="257"/>
      <c r="O175" s="257"/>
      <c r="P175" s="257"/>
      <c r="Q175" s="257"/>
      <c r="R175" s="257"/>
      <c r="S175" s="257"/>
      <c r="T175" s="258"/>
    </row>
    <row r="176" spans="2:20" s="3" customFormat="1" ht="38.450000000000003" customHeight="1" x14ac:dyDescent="0.2">
      <c r="B176" s="260" t="s">
        <v>631</v>
      </c>
      <c r="C176" s="262"/>
      <c r="D176" s="260"/>
      <c r="E176" s="262"/>
      <c r="F176" s="260" t="s">
        <v>632</v>
      </c>
      <c r="G176" s="261"/>
      <c r="H176" s="261"/>
      <c r="I176" s="262"/>
      <c r="J176" s="256" t="s">
        <v>1034</v>
      </c>
      <c r="K176" s="257"/>
      <c r="L176" s="257"/>
      <c r="M176" s="257"/>
      <c r="N176" s="257"/>
      <c r="O176" s="257"/>
      <c r="P176" s="257"/>
      <c r="Q176" s="257"/>
      <c r="R176" s="257"/>
      <c r="S176" s="257"/>
      <c r="T176" s="258"/>
    </row>
    <row r="177" spans="2:20" s="3" customFormat="1" ht="46.15" customHeight="1" x14ac:dyDescent="0.2">
      <c r="B177" s="260" t="s">
        <v>697</v>
      </c>
      <c r="C177" s="262"/>
      <c r="D177" s="260"/>
      <c r="E177" s="262"/>
      <c r="F177" s="260" t="s">
        <v>698</v>
      </c>
      <c r="G177" s="261"/>
      <c r="H177" s="261"/>
      <c r="I177" s="262"/>
      <c r="J177" s="256" t="s">
        <v>1035</v>
      </c>
      <c r="K177" s="257"/>
      <c r="L177" s="257"/>
      <c r="M177" s="257"/>
      <c r="N177" s="257"/>
      <c r="O177" s="257"/>
      <c r="P177" s="257"/>
      <c r="Q177" s="257"/>
      <c r="R177" s="257"/>
      <c r="S177" s="257"/>
      <c r="T177" s="258"/>
    </row>
    <row r="178" spans="2:20" s="3" customFormat="1" ht="40.15" customHeight="1" x14ac:dyDescent="0.2">
      <c r="B178" s="260" t="s">
        <v>633</v>
      </c>
      <c r="C178" s="262"/>
      <c r="D178" s="260"/>
      <c r="E178" s="262"/>
      <c r="F178" s="260" t="s">
        <v>634</v>
      </c>
      <c r="G178" s="261"/>
      <c r="H178" s="261"/>
      <c r="I178" s="262"/>
      <c r="J178" s="256" t="s">
        <v>989</v>
      </c>
      <c r="K178" s="257"/>
      <c r="L178" s="257"/>
      <c r="M178" s="257"/>
      <c r="N178" s="257"/>
      <c r="O178" s="257"/>
      <c r="P178" s="257"/>
      <c r="Q178" s="257"/>
      <c r="R178" s="257"/>
      <c r="S178" s="257"/>
      <c r="T178" s="258"/>
    </row>
    <row r="179" spans="2:20" s="3" customFormat="1" ht="45.6" customHeight="1" x14ac:dyDescent="0.2">
      <c r="B179" s="260" t="s">
        <v>635</v>
      </c>
      <c r="C179" s="262"/>
      <c r="D179" s="260"/>
      <c r="E179" s="262"/>
      <c r="F179" s="260" t="s">
        <v>636</v>
      </c>
      <c r="G179" s="261"/>
      <c r="H179" s="261"/>
      <c r="I179" s="262"/>
      <c r="J179" s="256" t="s">
        <v>1036</v>
      </c>
      <c r="K179" s="257"/>
      <c r="L179" s="257"/>
      <c r="M179" s="257"/>
      <c r="N179" s="257"/>
      <c r="O179" s="257"/>
      <c r="P179" s="257"/>
      <c r="Q179" s="257"/>
      <c r="R179" s="257"/>
      <c r="S179" s="257"/>
      <c r="T179" s="258"/>
    </row>
    <row r="180" spans="2:20" s="3" customFormat="1" ht="54.6" customHeight="1" x14ac:dyDescent="0.2">
      <c r="B180" s="260" t="s">
        <v>908</v>
      </c>
      <c r="C180" s="262"/>
      <c r="D180" s="260"/>
      <c r="E180" s="262"/>
      <c r="F180" s="260" t="s">
        <v>657</v>
      </c>
      <c r="G180" s="261"/>
      <c r="H180" s="261"/>
      <c r="I180" s="262"/>
      <c r="J180" s="256" t="s">
        <v>1037</v>
      </c>
      <c r="K180" s="257"/>
      <c r="L180" s="257"/>
      <c r="M180" s="257"/>
      <c r="N180" s="257"/>
      <c r="O180" s="257"/>
      <c r="P180" s="257"/>
      <c r="Q180" s="257"/>
      <c r="R180" s="257"/>
      <c r="S180" s="257"/>
      <c r="T180" s="258"/>
    </row>
    <row r="181" spans="2:20" s="3" customFormat="1" ht="65.45" customHeight="1" x14ac:dyDescent="0.2">
      <c r="B181" s="260" t="s">
        <v>709</v>
      </c>
      <c r="C181" s="262"/>
      <c r="D181" s="260" t="s">
        <v>922</v>
      </c>
      <c r="E181" s="262"/>
      <c r="F181" s="260" t="s">
        <v>710</v>
      </c>
      <c r="G181" s="261"/>
      <c r="H181" s="261"/>
      <c r="I181" s="262"/>
      <c r="J181" s="256" t="s">
        <v>1038</v>
      </c>
      <c r="K181" s="257"/>
      <c r="L181" s="257"/>
      <c r="M181" s="257"/>
      <c r="N181" s="257"/>
      <c r="O181" s="257"/>
      <c r="P181" s="257"/>
      <c r="Q181" s="257"/>
      <c r="R181" s="257"/>
      <c r="S181" s="257"/>
      <c r="T181" s="258"/>
    </row>
    <row r="182" spans="2:20" s="3" customFormat="1" ht="49.15" customHeight="1" x14ac:dyDescent="0.2">
      <c r="B182" s="260" t="s">
        <v>637</v>
      </c>
      <c r="C182" s="262"/>
      <c r="D182" s="260"/>
      <c r="E182" s="262"/>
      <c r="F182" s="260" t="s">
        <v>781</v>
      </c>
      <c r="G182" s="261"/>
      <c r="H182" s="261"/>
      <c r="I182" s="262"/>
      <c r="J182" s="256" t="s">
        <v>971</v>
      </c>
      <c r="K182" s="257"/>
      <c r="L182" s="257"/>
      <c r="M182" s="257"/>
      <c r="N182" s="257"/>
      <c r="O182" s="257"/>
      <c r="P182" s="257"/>
      <c r="Q182" s="257"/>
      <c r="R182" s="257"/>
      <c r="S182" s="257"/>
      <c r="T182" s="258"/>
    </row>
    <row r="183" spans="2:20" s="3" customFormat="1" ht="62.45" customHeight="1" x14ac:dyDescent="0.2">
      <c r="B183" s="260" t="s">
        <v>638</v>
      </c>
      <c r="C183" s="262"/>
      <c r="D183" s="260"/>
      <c r="E183" s="262"/>
      <c r="F183" s="260" t="s">
        <v>923</v>
      </c>
      <c r="G183" s="261"/>
      <c r="H183" s="261"/>
      <c r="I183" s="262"/>
      <c r="J183" s="256" t="s">
        <v>990</v>
      </c>
      <c r="K183" s="257"/>
      <c r="L183" s="257"/>
      <c r="M183" s="257"/>
      <c r="N183" s="257"/>
      <c r="O183" s="257"/>
      <c r="P183" s="257"/>
      <c r="Q183" s="257"/>
      <c r="R183" s="257"/>
      <c r="S183" s="257"/>
      <c r="T183" s="258"/>
    </row>
    <row r="184" spans="2:20" s="3" customFormat="1" ht="30" customHeight="1" x14ac:dyDescent="0.2">
      <c r="B184" s="260" t="s">
        <v>639</v>
      </c>
      <c r="C184" s="262"/>
      <c r="D184" s="260"/>
      <c r="E184" s="262"/>
      <c r="F184" s="260" t="s">
        <v>640</v>
      </c>
      <c r="G184" s="261"/>
      <c r="H184" s="261"/>
      <c r="I184" s="262"/>
      <c r="J184" s="256" t="s">
        <v>804</v>
      </c>
      <c r="K184" s="257"/>
      <c r="L184" s="257"/>
      <c r="M184" s="257"/>
      <c r="N184" s="257"/>
      <c r="O184" s="257"/>
      <c r="P184" s="257"/>
      <c r="Q184" s="257"/>
      <c r="R184" s="257"/>
      <c r="S184" s="257"/>
      <c r="T184" s="258"/>
    </row>
    <row r="185" spans="2:20" s="3" customFormat="1" ht="31.15" customHeight="1" x14ac:dyDescent="0.2">
      <c r="B185" s="260" t="s">
        <v>805</v>
      </c>
      <c r="C185" s="262"/>
      <c r="D185" s="260"/>
      <c r="E185" s="262"/>
      <c r="F185" s="260" t="s">
        <v>641</v>
      </c>
      <c r="G185" s="261"/>
      <c r="H185" s="261"/>
      <c r="I185" s="262"/>
      <c r="J185" s="256" t="s">
        <v>804</v>
      </c>
      <c r="K185" s="257"/>
      <c r="L185" s="257"/>
      <c r="M185" s="257"/>
      <c r="N185" s="257"/>
      <c r="O185" s="257"/>
      <c r="P185" s="257"/>
      <c r="Q185" s="257"/>
      <c r="R185" s="257"/>
      <c r="S185" s="257"/>
      <c r="T185" s="258"/>
    </row>
    <row r="186" spans="2:20" s="3" customFormat="1" ht="57" customHeight="1" x14ac:dyDescent="0.2">
      <c r="B186" s="260" t="s">
        <v>642</v>
      </c>
      <c r="C186" s="262"/>
      <c r="D186" s="260"/>
      <c r="E186" s="262"/>
      <c r="F186" s="260" t="s">
        <v>745</v>
      </c>
      <c r="G186" s="261"/>
      <c r="H186" s="261"/>
      <c r="I186" s="262"/>
      <c r="J186" s="256" t="s">
        <v>991</v>
      </c>
      <c r="K186" s="257"/>
      <c r="L186" s="257"/>
      <c r="M186" s="257"/>
      <c r="N186" s="257"/>
      <c r="O186" s="257"/>
      <c r="P186" s="257"/>
      <c r="Q186" s="257"/>
      <c r="R186" s="257"/>
      <c r="S186" s="257"/>
      <c r="T186" s="258"/>
    </row>
    <row r="187" spans="2:20" s="3" customFormat="1" ht="57" customHeight="1" x14ac:dyDescent="0.2">
      <c r="B187" s="260" t="s">
        <v>746</v>
      </c>
      <c r="C187" s="262"/>
      <c r="D187" s="260"/>
      <c r="E187" s="262"/>
      <c r="F187" s="260" t="s">
        <v>747</v>
      </c>
      <c r="G187" s="261"/>
      <c r="H187" s="261"/>
      <c r="I187" s="262"/>
      <c r="J187" s="256" t="s">
        <v>1039</v>
      </c>
      <c r="K187" s="257"/>
      <c r="L187" s="257"/>
      <c r="M187" s="257"/>
      <c r="N187" s="257"/>
      <c r="O187" s="257"/>
      <c r="P187" s="257"/>
      <c r="Q187" s="257"/>
      <c r="R187" s="257"/>
      <c r="S187" s="257"/>
      <c r="T187" s="258"/>
    </row>
    <row r="188" spans="2:20" s="3" customFormat="1" ht="43.9" customHeight="1" x14ac:dyDescent="0.2">
      <c r="B188" s="260" t="s">
        <v>643</v>
      </c>
      <c r="C188" s="262"/>
      <c r="D188" s="260"/>
      <c r="E188" s="262"/>
      <c r="F188" s="260" t="s">
        <v>644</v>
      </c>
      <c r="G188" s="261"/>
      <c r="H188" s="261"/>
      <c r="I188" s="262"/>
      <c r="J188" s="256" t="s">
        <v>892</v>
      </c>
      <c r="K188" s="257"/>
      <c r="L188" s="257"/>
      <c r="M188" s="257"/>
      <c r="N188" s="257"/>
      <c r="O188" s="257"/>
      <c r="P188" s="257"/>
      <c r="Q188" s="257"/>
      <c r="R188" s="257"/>
      <c r="S188" s="257"/>
      <c r="T188" s="258"/>
    </row>
    <row r="189" spans="2:20" s="3" customFormat="1" ht="39" customHeight="1" x14ac:dyDescent="0.2">
      <c r="B189" s="260" t="s">
        <v>875</v>
      </c>
      <c r="C189" s="262"/>
      <c r="D189" s="260"/>
      <c r="E189" s="262"/>
      <c r="F189" s="260" t="s">
        <v>876</v>
      </c>
      <c r="G189" s="261"/>
      <c r="H189" s="261"/>
      <c r="I189" s="262"/>
      <c r="J189" s="256" t="s">
        <v>1040</v>
      </c>
      <c r="K189" s="257"/>
      <c r="L189" s="257"/>
      <c r="M189" s="257"/>
      <c r="N189" s="257"/>
      <c r="O189" s="257"/>
      <c r="P189" s="257"/>
      <c r="Q189" s="257"/>
      <c r="R189" s="257"/>
      <c r="S189" s="257"/>
      <c r="T189" s="258"/>
    </row>
    <row r="190" spans="2:20" s="3" customFormat="1" ht="34.15" customHeight="1" x14ac:dyDescent="0.2">
      <c r="B190" s="260" t="s">
        <v>645</v>
      </c>
      <c r="C190" s="262"/>
      <c r="D190" s="260"/>
      <c r="E190" s="262"/>
      <c r="F190" s="260" t="s">
        <v>646</v>
      </c>
      <c r="G190" s="261"/>
      <c r="H190" s="261"/>
      <c r="I190" s="262"/>
      <c r="J190" s="256" t="s">
        <v>972</v>
      </c>
      <c r="K190" s="257"/>
      <c r="L190" s="257"/>
      <c r="M190" s="257"/>
      <c r="N190" s="257"/>
      <c r="O190" s="257"/>
      <c r="P190" s="257"/>
      <c r="Q190" s="257"/>
      <c r="R190" s="257"/>
      <c r="S190" s="257"/>
      <c r="T190" s="258"/>
    </row>
    <row r="191" spans="2:20" s="3" customFormat="1" ht="38.450000000000003" customHeight="1" x14ac:dyDescent="0.2">
      <c r="B191" s="260" t="s">
        <v>647</v>
      </c>
      <c r="C191" s="262"/>
      <c r="D191" s="260"/>
      <c r="E191" s="262"/>
      <c r="F191" s="260" t="s">
        <v>648</v>
      </c>
      <c r="G191" s="261"/>
      <c r="H191" s="261"/>
      <c r="I191" s="262"/>
      <c r="J191" s="256" t="s">
        <v>868</v>
      </c>
      <c r="K191" s="257"/>
      <c r="L191" s="257"/>
      <c r="M191" s="257"/>
      <c r="N191" s="257"/>
      <c r="O191" s="257"/>
      <c r="P191" s="257"/>
      <c r="Q191" s="257"/>
      <c r="R191" s="257"/>
      <c r="S191" s="257"/>
      <c r="T191" s="258"/>
    </row>
    <row r="192" spans="2:20" s="3" customFormat="1" ht="38.450000000000003" customHeight="1" x14ac:dyDescent="0.2">
      <c r="B192" s="260" t="s">
        <v>649</v>
      </c>
      <c r="C192" s="262"/>
      <c r="D192" s="260"/>
      <c r="E192" s="262"/>
      <c r="F192" s="260" t="s">
        <v>650</v>
      </c>
      <c r="G192" s="261"/>
      <c r="H192" s="261"/>
      <c r="I192" s="262"/>
      <c r="J192" s="256" t="s">
        <v>1041</v>
      </c>
      <c r="K192" s="257"/>
      <c r="L192" s="257"/>
      <c r="M192" s="257"/>
      <c r="N192" s="257"/>
      <c r="O192" s="257"/>
      <c r="P192" s="257"/>
      <c r="Q192" s="257"/>
      <c r="R192" s="257"/>
      <c r="S192" s="257"/>
      <c r="T192" s="258"/>
    </row>
    <row r="193" spans="2:20" s="3" customFormat="1" ht="43.15" customHeight="1" x14ac:dyDescent="0.2">
      <c r="B193" s="260" t="s">
        <v>782</v>
      </c>
      <c r="C193" s="262"/>
      <c r="D193" s="260"/>
      <c r="E193" s="262"/>
      <c r="F193" s="260" t="s">
        <v>794</v>
      </c>
      <c r="G193" s="261"/>
      <c r="H193" s="261"/>
      <c r="I193" s="262"/>
      <c r="J193" s="256" t="s">
        <v>1042</v>
      </c>
      <c r="K193" s="257"/>
      <c r="L193" s="257"/>
      <c r="M193" s="257"/>
      <c r="N193" s="257"/>
      <c r="O193" s="257"/>
      <c r="P193" s="257"/>
      <c r="Q193" s="257"/>
      <c r="R193" s="257"/>
      <c r="S193" s="257"/>
      <c r="T193" s="258"/>
    </row>
    <row r="194" spans="2:20" s="3" customFormat="1" ht="32.450000000000003" customHeight="1" x14ac:dyDescent="0.2">
      <c r="B194" s="260" t="s">
        <v>651</v>
      </c>
      <c r="C194" s="262"/>
      <c r="D194" s="260"/>
      <c r="E194" s="262"/>
      <c r="F194" s="260" t="s">
        <v>652</v>
      </c>
      <c r="G194" s="261"/>
      <c r="H194" s="261"/>
      <c r="I194" s="262"/>
      <c r="J194" s="256" t="s">
        <v>893</v>
      </c>
      <c r="K194" s="257"/>
      <c r="L194" s="257"/>
      <c r="M194" s="257"/>
      <c r="N194" s="257"/>
      <c r="O194" s="257"/>
      <c r="P194" s="257"/>
      <c r="Q194" s="257"/>
      <c r="R194" s="257"/>
      <c r="S194" s="257"/>
      <c r="T194" s="258"/>
    </row>
    <row r="195" spans="2:20" s="3" customFormat="1" ht="63.6" customHeight="1" x14ac:dyDescent="0.2">
      <c r="B195" s="260" t="s">
        <v>711</v>
      </c>
      <c r="C195" s="262"/>
      <c r="D195" s="260"/>
      <c r="E195" s="262"/>
      <c r="F195" s="260" t="s">
        <v>653</v>
      </c>
      <c r="G195" s="261"/>
      <c r="H195" s="261"/>
      <c r="I195" s="262"/>
      <c r="J195" s="256" t="s">
        <v>1043</v>
      </c>
      <c r="K195" s="257"/>
      <c r="L195" s="257"/>
      <c r="M195" s="257"/>
      <c r="N195" s="257"/>
      <c r="O195" s="257"/>
      <c r="P195" s="257"/>
      <c r="Q195" s="257"/>
      <c r="R195" s="257"/>
      <c r="S195" s="257"/>
      <c r="T195" s="258"/>
    </row>
    <row r="196" spans="2:20" s="3" customFormat="1" ht="86.45" customHeight="1" x14ac:dyDescent="0.2">
      <c r="B196" s="260" t="s">
        <v>654</v>
      </c>
      <c r="C196" s="262"/>
      <c r="D196" s="260"/>
      <c r="E196" s="262"/>
      <c r="F196" s="260" t="s">
        <v>894</v>
      </c>
      <c r="G196" s="261"/>
      <c r="H196" s="261"/>
      <c r="I196" s="262"/>
      <c r="J196" s="256" t="s">
        <v>992</v>
      </c>
      <c r="K196" s="257"/>
      <c r="L196" s="257"/>
      <c r="M196" s="257"/>
      <c r="N196" s="257"/>
      <c r="O196" s="257"/>
      <c r="P196" s="257"/>
      <c r="Q196" s="257"/>
      <c r="R196" s="257"/>
      <c r="S196" s="257"/>
      <c r="T196" s="258"/>
    </row>
    <row r="197" spans="2:20" s="3" customFormat="1" ht="50.45" customHeight="1" x14ac:dyDescent="0.2">
      <c r="B197" s="260" t="s">
        <v>712</v>
      </c>
      <c r="C197" s="262"/>
      <c r="D197" s="260"/>
      <c r="E197" s="262"/>
      <c r="F197" s="260" t="s">
        <v>839</v>
      </c>
      <c r="G197" s="261"/>
      <c r="H197" s="261"/>
      <c r="I197" s="262"/>
      <c r="J197" s="256" t="s">
        <v>993</v>
      </c>
      <c r="K197" s="257"/>
      <c r="L197" s="257"/>
      <c r="M197" s="257"/>
      <c r="N197" s="257"/>
      <c r="O197" s="257"/>
      <c r="P197" s="257"/>
      <c r="Q197" s="257"/>
      <c r="R197" s="257"/>
      <c r="S197" s="257"/>
      <c r="T197" s="258"/>
    </row>
    <row r="198" spans="2:20" s="3" customFormat="1" ht="48" customHeight="1" x14ac:dyDescent="0.2">
      <c r="B198" s="260" t="s">
        <v>713</v>
      </c>
      <c r="C198" s="262"/>
      <c r="D198" s="260"/>
      <c r="E198" s="262"/>
      <c r="F198" s="260" t="s">
        <v>714</v>
      </c>
      <c r="G198" s="261"/>
      <c r="H198" s="261"/>
      <c r="I198" s="262"/>
      <c r="J198" s="256" t="s">
        <v>994</v>
      </c>
      <c r="K198" s="257"/>
      <c r="L198" s="257"/>
      <c r="M198" s="257"/>
      <c r="N198" s="257"/>
      <c r="O198" s="257"/>
      <c r="P198" s="257"/>
      <c r="Q198" s="257"/>
      <c r="R198" s="257"/>
      <c r="S198" s="257"/>
      <c r="T198" s="258"/>
    </row>
    <row r="199" spans="2:20" s="3" customFormat="1" ht="66" customHeight="1" x14ac:dyDescent="0.2">
      <c r="B199" s="260" t="s">
        <v>795</v>
      </c>
      <c r="C199" s="262"/>
      <c r="D199" s="260"/>
      <c r="E199" s="262"/>
      <c r="F199" s="260" t="s">
        <v>895</v>
      </c>
      <c r="G199" s="261"/>
      <c r="H199" s="261"/>
      <c r="I199" s="262"/>
      <c r="J199" s="256" t="s">
        <v>1044</v>
      </c>
      <c r="K199" s="257"/>
      <c r="L199" s="257"/>
      <c r="M199" s="257"/>
      <c r="N199" s="257"/>
      <c r="O199" s="257"/>
      <c r="P199" s="257"/>
      <c r="Q199" s="257"/>
      <c r="R199" s="257"/>
      <c r="S199" s="257"/>
      <c r="T199" s="258"/>
    </row>
    <row r="200" spans="2:20" s="3" customFormat="1" ht="53.45" customHeight="1" x14ac:dyDescent="0.2">
      <c r="B200" s="260" t="s">
        <v>830</v>
      </c>
      <c r="C200" s="262"/>
      <c r="D200" s="260"/>
      <c r="E200" s="262"/>
      <c r="F200" s="260" t="s">
        <v>896</v>
      </c>
      <c r="G200" s="261"/>
      <c r="H200" s="261"/>
      <c r="I200" s="262"/>
      <c r="J200" s="256" t="s">
        <v>1045</v>
      </c>
      <c r="K200" s="257"/>
      <c r="L200" s="257"/>
      <c r="M200" s="257"/>
      <c r="N200" s="257"/>
      <c r="O200" s="257"/>
      <c r="P200" s="257"/>
      <c r="Q200" s="257"/>
      <c r="R200" s="257"/>
      <c r="S200" s="257"/>
      <c r="T200" s="258"/>
    </row>
    <row r="201" spans="2:20" s="3" customFormat="1" ht="51.6" customHeight="1" x14ac:dyDescent="0.2">
      <c r="B201" s="260" t="s">
        <v>715</v>
      </c>
      <c r="C201" s="262"/>
      <c r="D201" s="260"/>
      <c r="E201" s="262"/>
      <c r="F201" s="260" t="s">
        <v>716</v>
      </c>
      <c r="G201" s="261"/>
      <c r="H201" s="261"/>
      <c r="I201" s="262"/>
      <c r="J201" s="256" t="s">
        <v>909</v>
      </c>
      <c r="K201" s="257"/>
      <c r="L201" s="257"/>
      <c r="M201" s="257"/>
      <c r="N201" s="257"/>
      <c r="O201" s="257"/>
      <c r="P201" s="257"/>
      <c r="Q201" s="257"/>
      <c r="R201" s="257"/>
      <c r="S201" s="257"/>
      <c r="T201" s="258"/>
    </row>
    <row r="202" spans="2:20" s="3" customFormat="1" ht="38.450000000000003" customHeight="1" x14ac:dyDescent="0.2">
      <c r="B202" s="260" t="s">
        <v>671</v>
      </c>
      <c r="C202" s="262"/>
      <c r="D202" s="260"/>
      <c r="E202" s="262"/>
      <c r="F202" s="260" t="s">
        <v>672</v>
      </c>
      <c r="G202" s="261"/>
      <c r="H202" s="261"/>
      <c r="I202" s="262"/>
      <c r="J202" s="256" t="s">
        <v>1046</v>
      </c>
      <c r="K202" s="257"/>
      <c r="L202" s="257"/>
      <c r="M202" s="257"/>
      <c r="N202" s="257"/>
      <c r="O202" s="257"/>
      <c r="P202" s="257"/>
      <c r="Q202" s="257"/>
      <c r="R202" s="257"/>
      <c r="S202" s="257"/>
      <c r="T202" s="258"/>
    </row>
    <row r="203" spans="2:20" s="3" customFormat="1" ht="36.6" customHeight="1" x14ac:dyDescent="0.2">
      <c r="B203" s="260" t="s">
        <v>717</v>
      </c>
      <c r="C203" s="262"/>
      <c r="D203" s="260"/>
      <c r="E203" s="262"/>
      <c r="F203" s="260" t="s">
        <v>655</v>
      </c>
      <c r="G203" s="261"/>
      <c r="H203" s="261"/>
      <c r="I203" s="262"/>
      <c r="J203" s="256" t="s">
        <v>910</v>
      </c>
      <c r="K203" s="257"/>
      <c r="L203" s="257"/>
      <c r="M203" s="257"/>
      <c r="N203" s="257"/>
      <c r="O203" s="257"/>
      <c r="P203" s="257"/>
      <c r="Q203" s="257"/>
      <c r="R203" s="257"/>
      <c r="S203" s="257"/>
      <c r="T203" s="258"/>
    </row>
    <row r="204" spans="2:20" s="3" customFormat="1" ht="34.9" customHeight="1" x14ac:dyDescent="0.2">
      <c r="B204" s="260" t="s">
        <v>718</v>
      </c>
      <c r="C204" s="262"/>
      <c r="D204" s="260"/>
      <c r="E204" s="262"/>
      <c r="F204" s="260" t="s">
        <v>796</v>
      </c>
      <c r="G204" s="261"/>
      <c r="H204" s="261"/>
      <c r="I204" s="262"/>
      <c r="J204" s="256" t="s">
        <v>973</v>
      </c>
      <c r="K204" s="257"/>
      <c r="L204" s="257"/>
      <c r="M204" s="257"/>
      <c r="N204" s="257"/>
      <c r="O204" s="257"/>
      <c r="P204" s="257"/>
      <c r="Q204" s="257"/>
      <c r="R204" s="257"/>
      <c r="S204" s="257"/>
      <c r="T204" s="258"/>
    </row>
    <row r="205" spans="2:20" s="3" customFormat="1" ht="51" customHeight="1" x14ac:dyDescent="0.2">
      <c r="B205" s="260" t="s">
        <v>797</v>
      </c>
      <c r="C205" s="262"/>
      <c r="D205" s="260"/>
      <c r="E205" s="262"/>
      <c r="F205" s="260" t="s">
        <v>798</v>
      </c>
      <c r="G205" s="261"/>
      <c r="H205" s="261"/>
      <c r="I205" s="262"/>
      <c r="J205" s="256" t="s">
        <v>995</v>
      </c>
      <c r="K205" s="257"/>
      <c r="L205" s="257"/>
      <c r="M205" s="257"/>
      <c r="N205" s="257"/>
      <c r="O205" s="257"/>
      <c r="P205" s="257"/>
      <c r="Q205" s="257"/>
      <c r="R205" s="257"/>
      <c r="S205" s="257"/>
      <c r="T205" s="258"/>
    </row>
    <row r="206" spans="2:20" s="3" customFormat="1" ht="40.9" customHeight="1" x14ac:dyDescent="0.2">
      <c r="B206" s="260" t="s">
        <v>783</v>
      </c>
      <c r="C206" s="262"/>
      <c r="D206" s="260" t="s">
        <v>784</v>
      </c>
      <c r="E206" s="262"/>
      <c r="F206" s="260" t="s">
        <v>785</v>
      </c>
      <c r="G206" s="261"/>
      <c r="H206" s="261"/>
      <c r="I206" s="262"/>
      <c r="J206" s="256" t="s">
        <v>1047</v>
      </c>
      <c r="K206" s="257"/>
      <c r="L206" s="257"/>
      <c r="M206" s="257"/>
      <c r="N206" s="257"/>
      <c r="O206" s="257"/>
      <c r="P206" s="257"/>
      <c r="Q206" s="257"/>
      <c r="R206" s="257"/>
      <c r="S206" s="257"/>
      <c r="T206" s="258"/>
    </row>
    <row r="207" spans="2:20" s="3" customFormat="1" ht="39.6" customHeight="1" x14ac:dyDescent="0.2">
      <c r="B207" s="260" t="s">
        <v>673</v>
      </c>
      <c r="C207" s="262"/>
      <c r="D207" s="260"/>
      <c r="E207" s="262"/>
      <c r="F207" s="260" t="s">
        <v>742</v>
      </c>
      <c r="G207" s="261"/>
      <c r="H207" s="261"/>
      <c r="I207" s="262"/>
      <c r="J207" s="256" t="s">
        <v>1048</v>
      </c>
      <c r="K207" s="257"/>
      <c r="L207" s="257"/>
      <c r="M207" s="257"/>
      <c r="N207" s="257"/>
      <c r="O207" s="257"/>
      <c r="P207" s="257"/>
      <c r="Q207" s="257"/>
      <c r="R207" s="257"/>
      <c r="S207" s="257"/>
      <c r="T207" s="258"/>
    </row>
    <row r="208" spans="2:20" s="3" customFormat="1" ht="37.15" customHeight="1" x14ac:dyDescent="0.2">
      <c r="B208" s="260" t="s">
        <v>735</v>
      </c>
      <c r="C208" s="262"/>
      <c r="D208" s="260"/>
      <c r="E208" s="262"/>
      <c r="F208" s="260" t="s">
        <v>913</v>
      </c>
      <c r="G208" s="261"/>
      <c r="H208" s="261"/>
      <c r="I208" s="262"/>
      <c r="J208" s="256" t="s">
        <v>996</v>
      </c>
      <c r="K208" s="257"/>
      <c r="L208" s="257"/>
      <c r="M208" s="257"/>
      <c r="N208" s="257"/>
      <c r="O208" s="257"/>
      <c r="P208" s="257"/>
      <c r="Q208" s="257"/>
      <c r="R208" s="257"/>
      <c r="S208" s="257"/>
      <c r="T208" s="258"/>
    </row>
    <row r="209" spans="2:20" s="3" customFormat="1" ht="50.45" customHeight="1" x14ac:dyDescent="0.2">
      <c r="B209" s="260" t="s">
        <v>719</v>
      </c>
      <c r="C209" s="262"/>
      <c r="D209" s="260"/>
      <c r="E209" s="262"/>
      <c r="F209" s="260" t="s">
        <v>674</v>
      </c>
      <c r="G209" s="261"/>
      <c r="H209" s="261"/>
      <c r="I209" s="262"/>
      <c r="J209" s="256" t="s">
        <v>997</v>
      </c>
      <c r="K209" s="257"/>
      <c r="L209" s="257"/>
      <c r="M209" s="257"/>
      <c r="N209" s="257"/>
      <c r="O209" s="257"/>
      <c r="P209" s="257"/>
      <c r="Q209" s="257"/>
      <c r="R209" s="257"/>
      <c r="S209" s="257"/>
      <c r="T209" s="258"/>
    </row>
    <row r="210" spans="2:20" s="3" customFormat="1" ht="50.45" customHeight="1" x14ac:dyDescent="0.2">
      <c r="B210" s="260" t="s">
        <v>840</v>
      </c>
      <c r="C210" s="262"/>
      <c r="D210" s="260"/>
      <c r="E210" s="262"/>
      <c r="F210" s="260" t="s">
        <v>841</v>
      </c>
      <c r="G210" s="261"/>
      <c r="H210" s="261"/>
      <c r="I210" s="262"/>
      <c r="J210" s="256" t="s">
        <v>998</v>
      </c>
      <c r="K210" s="257"/>
      <c r="L210" s="257"/>
      <c r="M210" s="257"/>
      <c r="N210" s="257"/>
      <c r="O210" s="257"/>
      <c r="P210" s="257"/>
      <c r="Q210" s="257"/>
      <c r="R210" s="257"/>
      <c r="S210" s="257"/>
      <c r="T210" s="258"/>
    </row>
    <row r="211" spans="2:20" s="3" customFormat="1" ht="69.599999999999994" customHeight="1" x14ac:dyDescent="0.2">
      <c r="B211" s="260" t="s">
        <v>842</v>
      </c>
      <c r="C211" s="262"/>
      <c r="D211" s="260"/>
      <c r="E211" s="262"/>
      <c r="F211" s="267" t="s">
        <v>1049</v>
      </c>
      <c r="G211" s="254"/>
      <c r="H211" s="254"/>
      <c r="I211" s="255"/>
      <c r="J211" s="256" t="s">
        <v>1050</v>
      </c>
      <c r="K211" s="257"/>
      <c r="L211" s="257"/>
      <c r="M211" s="257"/>
      <c r="N211" s="257"/>
      <c r="O211" s="257"/>
      <c r="P211" s="257"/>
      <c r="Q211" s="257"/>
      <c r="R211" s="257"/>
      <c r="S211" s="257"/>
      <c r="T211" s="258"/>
    </row>
    <row r="212" spans="2:20" s="3" customFormat="1" ht="42" customHeight="1" x14ac:dyDescent="0.2">
      <c r="B212" s="260" t="s">
        <v>877</v>
      </c>
      <c r="C212" s="262"/>
      <c r="D212" s="260"/>
      <c r="E212" s="262"/>
      <c r="F212" s="260" t="s">
        <v>843</v>
      </c>
      <c r="G212" s="261"/>
      <c r="H212" s="261"/>
      <c r="I212" s="262"/>
      <c r="J212" s="256" t="s">
        <v>1051</v>
      </c>
      <c r="K212" s="257"/>
      <c r="L212" s="257"/>
      <c r="M212" s="257"/>
      <c r="N212" s="257"/>
      <c r="O212" s="257"/>
      <c r="P212" s="257"/>
      <c r="Q212" s="257"/>
      <c r="R212" s="257"/>
      <c r="S212" s="257"/>
      <c r="T212" s="258"/>
    </row>
    <row r="213" spans="2:20" s="3" customFormat="1" ht="55.15" customHeight="1" x14ac:dyDescent="0.2">
      <c r="B213" s="260" t="s">
        <v>914</v>
      </c>
      <c r="C213" s="262"/>
      <c r="D213" s="260"/>
      <c r="E213" s="262"/>
      <c r="F213" s="260" t="s">
        <v>915</v>
      </c>
      <c r="G213" s="261"/>
      <c r="H213" s="261"/>
      <c r="I213" s="262"/>
      <c r="J213" s="256" t="s">
        <v>999</v>
      </c>
      <c r="K213" s="257"/>
      <c r="L213" s="257"/>
      <c r="M213" s="257"/>
      <c r="N213" s="257"/>
      <c r="O213" s="257"/>
      <c r="P213" s="257"/>
      <c r="Q213" s="257"/>
      <c r="R213" s="257"/>
      <c r="S213" s="257"/>
      <c r="T213" s="258"/>
    </row>
    <row r="214" spans="2:20" s="3" customFormat="1" ht="38.450000000000003" customHeight="1" x14ac:dyDescent="0.2">
      <c r="B214" s="260" t="s">
        <v>1052</v>
      </c>
      <c r="C214" s="262"/>
      <c r="D214" s="260"/>
      <c r="E214" s="262"/>
      <c r="F214" s="260" t="s">
        <v>1053</v>
      </c>
      <c r="G214" s="261"/>
      <c r="H214" s="261"/>
      <c r="I214" s="262"/>
      <c r="J214" s="256" t="s">
        <v>1054</v>
      </c>
      <c r="K214" s="257"/>
      <c r="L214" s="257"/>
      <c r="M214" s="257"/>
      <c r="N214" s="257"/>
      <c r="O214" s="257"/>
      <c r="P214" s="257"/>
      <c r="Q214" s="257"/>
      <c r="R214" s="257"/>
      <c r="S214" s="257"/>
      <c r="T214" s="258"/>
    </row>
    <row r="215" spans="2:20" s="3" customFormat="1" ht="54.6" customHeight="1" x14ac:dyDescent="0.2">
      <c r="B215" s="260" t="s">
        <v>949</v>
      </c>
      <c r="C215" s="262"/>
      <c r="D215" s="260"/>
      <c r="E215" s="262"/>
      <c r="F215" s="260" t="s">
        <v>1055</v>
      </c>
      <c r="G215" s="261"/>
      <c r="H215" s="261"/>
      <c r="I215" s="262"/>
      <c r="J215" s="256" t="s">
        <v>1000</v>
      </c>
      <c r="K215" s="257"/>
      <c r="L215" s="257"/>
      <c r="M215" s="257"/>
      <c r="N215" s="257"/>
      <c r="O215" s="257"/>
      <c r="P215" s="257"/>
      <c r="Q215" s="257"/>
      <c r="R215" s="257"/>
      <c r="S215" s="257"/>
      <c r="T215" s="258"/>
    </row>
    <row r="216" spans="2:20" s="3" customFormat="1" ht="39.6" customHeight="1" x14ac:dyDescent="0.2">
      <c r="B216" s="260" t="s">
        <v>844</v>
      </c>
      <c r="C216" s="262"/>
      <c r="D216" s="260"/>
      <c r="E216" s="262"/>
      <c r="F216" s="260" t="s">
        <v>845</v>
      </c>
      <c r="G216" s="261"/>
      <c r="H216" s="261"/>
      <c r="I216" s="262"/>
      <c r="J216" s="256" t="s">
        <v>1001</v>
      </c>
      <c r="K216" s="257"/>
      <c r="L216" s="257"/>
      <c r="M216" s="257"/>
      <c r="N216" s="257"/>
      <c r="O216" s="257"/>
      <c r="P216" s="257"/>
      <c r="Q216" s="257"/>
      <c r="R216" s="257"/>
      <c r="S216" s="257"/>
      <c r="T216" s="258"/>
    </row>
    <row r="217" spans="2:20" s="3" customFormat="1" ht="15" x14ac:dyDescent="0.2">
      <c r="B217" s="287"/>
      <c r="C217" s="435"/>
      <c r="D217" s="435"/>
      <c r="E217" s="435"/>
      <c r="F217" s="435"/>
      <c r="G217" s="435"/>
      <c r="H217" s="435"/>
      <c r="I217" s="435"/>
      <c r="J217" s="435"/>
      <c r="K217" s="435"/>
      <c r="L217" s="435"/>
      <c r="M217" s="435"/>
      <c r="N217" s="435"/>
      <c r="O217" s="435"/>
      <c r="P217" s="435"/>
      <c r="Q217" s="435"/>
      <c r="R217" s="435"/>
      <c r="S217" s="435"/>
      <c r="T217" s="288"/>
    </row>
    <row r="218" spans="2:20" s="3" customFormat="1" ht="30.4" customHeight="1" x14ac:dyDescent="0.2">
      <c r="B218" s="291" t="s">
        <v>88</v>
      </c>
      <c r="C218" s="292"/>
      <c r="D218" s="292"/>
      <c r="E218" s="292"/>
      <c r="F218" s="292"/>
      <c r="G218" s="292"/>
      <c r="H218" s="292"/>
      <c r="I218" s="292"/>
      <c r="J218" s="292"/>
      <c r="K218" s="292"/>
      <c r="L218" s="292"/>
      <c r="M218" s="292"/>
      <c r="N218" s="292"/>
      <c r="O218" s="292"/>
      <c r="P218" s="292"/>
      <c r="Q218" s="292"/>
      <c r="R218" s="292"/>
      <c r="S218" s="292"/>
      <c r="T218" s="293"/>
    </row>
    <row r="219" spans="2:20" s="3" customFormat="1" ht="41.65" customHeight="1" x14ac:dyDescent="0.2">
      <c r="B219" s="496" t="s">
        <v>89</v>
      </c>
      <c r="C219" s="603" t="s">
        <v>678</v>
      </c>
      <c r="D219" s="604"/>
      <c r="E219" s="604"/>
      <c r="F219" s="604"/>
      <c r="G219" s="604"/>
      <c r="H219" s="604"/>
      <c r="I219" s="604"/>
      <c r="J219" s="604"/>
      <c r="K219" s="604"/>
      <c r="L219" s="604"/>
      <c r="M219" s="604"/>
      <c r="N219" s="604"/>
      <c r="O219" s="604"/>
      <c r="P219" s="604"/>
      <c r="Q219" s="604"/>
      <c r="R219" s="604"/>
      <c r="S219" s="604"/>
      <c r="T219" s="605"/>
    </row>
    <row r="220" spans="2:20" s="3" customFormat="1" ht="22.5" customHeight="1" x14ac:dyDescent="0.2">
      <c r="B220" s="497"/>
      <c r="C220" s="312" t="s">
        <v>121</v>
      </c>
      <c r="D220" s="313"/>
      <c r="E220" s="313"/>
      <c r="F220" s="313"/>
      <c r="G220" s="313"/>
      <c r="H220" s="313"/>
      <c r="I220" s="313"/>
      <c r="J220" s="313"/>
      <c r="K220" s="313"/>
      <c r="L220" s="314"/>
      <c r="M220" s="312"/>
      <c r="N220" s="313"/>
      <c r="O220" s="313"/>
      <c r="P220" s="313"/>
      <c r="Q220" s="313"/>
      <c r="R220" s="313"/>
      <c r="S220" s="313"/>
      <c r="T220" s="314"/>
    </row>
    <row r="221" spans="2:20" s="3" customFormat="1" ht="22.5" customHeight="1" x14ac:dyDescent="0.2">
      <c r="B221" s="497"/>
      <c r="C221" s="249" t="s">
        <v>76</v>
      </c>
      <c r="D221" s="249"/>
      <c r="E221" s="249"/>
      <c r="F221" s="249" t="s">
        <v>562</v>
      </c>
      <c r="G221" s="249"/>
      <c r="H221" s="249" t="s">
        <v>64</v>
      </c>
      <c r="I221" s="249"/>
      <c r="J221" s="249" t="s">
        <v>90</v>
      </c>
      <c r="K221" s="249"/>
      <c r="L221" s="249"/>
      <c r="M221" s="361"/>
      <c r="N221" s="362"/>
      <c r="O221" s="362"/>
      <c r="P221" s="362"/>
      <c r="Q221" s="362"/>
      <c r="R221" s="362"/>
      <c r="S221" s="362"/>
      <c r="T221" s="363"/>
    </row>
    <row r="222" spans="2:20" s="3" customFormat="1" ht="22.5" customHeight="1" x14ac:dyDescent="0.2">
      <c r="B222" s="497"/>
      <c r="C222" s="308" t="s">
        <v>78</v>
      </c>
      <c r="D222" s="308"/>
      <c r="E222" s="308"/>
      <c r="F222" s="259">
        <f>+H225/100</f>
        <v>0.35830000000000001</v>
      </c>
      <c r="G222" s="259"/>
      <c r="H222" s="259">
        <v>0.45169999999999999</v>
      </c>
      <c r="I222" s="259"/>
      <c r="J222" s="289">
        <f>F222-H222</f>
        <v>-9.3399999999999983E-2</v>
      </c>
      <c r="K222" s="289"/>
      <c r="L222" s="289"/>
      <c r="M222" s="364"/>
      <c r="N222" s="546"/>
      <c r="O222" s="546"/>
      <c r="P222" s="546"/>
      <c r="Q222" s="546"/>
      <c r="R222" s="546"/>
      <c r="S222" s="546"/>
      <c r="T222" s="366"/>
    </row>
    <row r="223" spans="2:20" s="3" customFormat="1" ht="22.5" customHeight="1" x14ac:dyDescent="0.2">
      <c r="B223" s="497"/>
      <c r="C223" s="133"/>
      <c r="D223" s="133"/>
      <c r="E223" s="133"/>
      <c r="F223" s="132"/>
      <c r="G223" s="132"/>
      <c r="H223" s="132"/>
      <c r="I223" s="132"/>
      <c r="J223" s="132"/>
      <c r="K223" s="132"/>
      <c r="L223" s="132"/>
      <c r="M223" s="364"/>
      <c r="N223" s="546"/>
      <c r="O223" s="546"/>
      <c r="P223" s="546"/>
      <c r="Q223" s="546"/>
      <c r="R223" s="546"/>
      <c r="S223" s="546"/>
      <c r="T223" s="366"/>
    </row>
    <row r="224" spans="2:20" s="3" customFormat="1" ht="27" customHeight="1" x14ac:dyDescent="0.2">
      <c r="B224" s="497"/>
      <c r="C224" s="249" t="s">
        <v>79</v>
      </c>
      <c r="D224" s="249"/>
      <c r="E224" s="287" t="s">
        <v>66</v>
      </c>
      <c r="F224" s="288"/>
      <c r="G224" s="135" t="s">
        <v>80</v>
      </c>
      <c r="H224" s="289" t="s">
        <v>81</v>
      </c>
      <c r="I224" s="289"/>
      <c r="J224" s="135" t="s">
        <v>82</v>
      </c>
      <c r="K224" s="289" t="s">
        <v>83</v>
      </c>
      <c r="L224" s="289"/>
      <c r="M224" s="364"/>
      <c r="N224" s="546"/>
      <c r="O224" s="546"/>
      <c r="P224" s="546"/>
      <c r="Q224" s="546"/>
      <c r="R224" s="546"/>
      <c r="S224" s="546"/>
      <c r="T224" s="366"/>
    </row>
    <row r="225" spans="2:20" s="3" customFormat="1" ht="30" customHeight="1" x14ac:dyDescent="0.2">
      <c r="B225" s="497"/>
      <c r="C225" s="336">
        <f>I151</f>
        <v>43044</v>
      </c>
      <c r="D225" s="336"/>
      <c r="E225" s="533">
        <f>J151</f>
        <v>44484</v>
      </c>
      <c r="F225" s="534"/>
      <c r="G225" s="20">
        <f>K151</f>
        <v>1440</v>
      </c>
      <c r="H225" s="600">
        <v>35.83</v>
      </c>
      <c r="I225" s="601"/>
      <c r="J225" s="601"/>
      <c r="K225" s="601"/>
      <c r="L225" s="602"/>
      <c r="M225" s="364"/>
      <c r="N225" s="546"/>
      <c r="O225" s="546"/>
      <c r="P225" s="546"/>
      <c r="Q225" s="546"/>
      <c r="R225" s="546"/>
      <c r="S225" s="546"/>
      <c r="T225" s="366"/>
    </row>
    <row r="226" spans="2:20" s="3" customFormat="1" ht="25.5" customHeight="1" x14ac:dyDescent="0.2">
      <c r="B226" s="497"/>
      <c r="C226" s="133"/>
      <c r="D226" s="134"/>
      <c r="E226" s="131"/>
      <c r="F226" s="20"/>
      <c r="G226" s="23"/>
      <c r="H226" s="23"/>
      <c r="I226" s="20"/>
      <c r="J226" s="22"/>
      <c r="K226" s="22"/>
      <c r="L226" s="132"/>
      <c r="M226" s="364"/>
      <c r="N226" s="546"/>
      <c r="O226" s="546"/>
      <c r="P226" s="546"/>
      <c r="Q226" s="546"/>
      <c r="R226" s="546"/>
      <c r="S226" s="546"/>
      <c r="T226" s="366"/>
    </row>
    <row r="227" spans="2:20" s="3" customFormat="1" ht="19.5" customHeight="1" x14ac:dyDescent="0.2">
      <c r="B227" s="497"/>
      <c r="C227" s="312" t="s">
        <v>84</v>
      </c>
      <c r="D227" s="313"/>
      <c r="E227" s="313"/>
      <c r="F227" s="313"/>
      <c r="G227" s="313"/>
      <c r="H227" s="313"/>
      <c r="I227" s="313"/>
      <c r="J227" s="313"/>
      <c r="K227" s="313"/>
      <c r="L227" s="314"/>
      <c r="M227" s="367"/>
      <c r="N227" s="368"/>
      <c r="O227" s="368"/>
      <c r="P227" s="368"/>
      <c r="Q227" s="368"/>
      <c r="R227" s="368"/>
      <c r="S227" s="368"/>
      <c r="T227" s="369"/>
    </row>
    <row r="228" spans="2:20" s="3" customFormat="1" ht="22.5" customHeight="1" x14ac:dyDescent="0.2">
      <c r="B228" s="497"/>
      <c r="C228" s="263" t="s">
        <v>85</v>
      </c>
      <c r="D228" s="290"/>
      <c r="E228" s="290"/>
      <c r="F228" s="264"/>
      <c r="G228" s="304" t="s">
        <v>46</v>
      </c>
      <c r="H228" s="304"/>
      <c r="I228" s="304"/>
      <c r="J228" s="304"/>
      <c r="K228" s="613" t="s">
        <v>86</v>
      </c>
      <c r="L228" s="613"/>
      <c r="M228" s="613"/>
      <c r="N228" s="613"/>
      <c r="O228" s="613"/>
      <c r="P228" s="613"/>
      <c r="Q228" s="613"/>
      <c r="R228" s="613"/>
      <c r="S228" s="613"/>
      <c r="T228" s="613"/>
    </row>
    <row r="229" spans="2:20" ht="35.25" customHeight="1" x14ac:dyDescent="0.2">
      <c r="B229" s="497"/>
      <c r="C229" s="304" t="s">
        <v>87</v>
      </c>
      <c r="D229" s="304"/>
      <c r="E229" s="263" t="s">
        <v>563</v>
      </c>
      <c r="F229" s="264"/>
      <c r="G229" s="304"/>
      <c r="H229" s="304"/>
      <c r="I229" s="304"/>
      <c r="J229" s="304"/>
      <c r="K229" s="613"/>
      <c r="L229" s="613"/>
      <c r="M229" s="613"/>
      <c r="N229" s="613"/>
      <c r="O229" s="613"/>
      <c r="P229" s="613"/>
      <c r="Q229" s="613"/>
      <c r="R229" s="613"/>
      <c r="S229" s="613"/>
      <c r="T229" s="613"/>
    </row>
    <row r="230" spans="2:20" s="3" customFormat="1" ht="57" customHeight="1" x14ac:dyDescent="0.2">
      <c r="B230" s="497"/>
      <c r="C230" s="265" t="s">
        <v>799</v>
      </c>
      <c r="D230" s="266"/>
      <c r="E230" s="268"/>
      <c r="F230" s="269"/>
      <c r="G230" s="250" t="s">
        <v>657</v>
      </c>
      <c r="H230" s="254"/>
      <c r="I230" s="254"/>
      <c r="J230" s="255"/>
      <c r="K230" s="256" t="s">
        <v>831</v>
      </c>
      <c r="L230" s="257"/>
      <c r="M230" s="257"/>
      <c r="N230" s="257"/>
      <c r="O230" s="257"/>
      <c r="P230" s="257"/>
      <c r="Q230" s="257"/>
      <c r="R230" s="257"/>
      <c r="S230" s="257"/>
      <c r="T230" s="258"/>
    </row>
    <row r="231" spans="2:20" s="3" customFormat="1" ht="37.15" customHeight="1" x14ac:dyDescent="0.2">
      <c r="B231" s="497"/>
      <c r="C231" s="265" t="s">
        <v>806</v>
      </c>
      <c r="D231" s="266"/>
      <c r="E231" s="268"/>
      <c r="F231" s="269"/>
      <c r="G231" s="250" t="s">
        <v>816</v>
      </c>
      <c r="H231" s="254"/>
      <c r="I231" s="254"/>
      <c r="J231" s="255"/>
      <c r="K231" s="256" t="s">
        <v>1056</v>
      </c>
      <c r="L231" s="257"/>
      <c r="M231" s="257"/>
      <c r="N231" s="257"/>
      <c r="O231" s="257"/>
      <c r="P231" s="257"/>
      <c r="Q231" s="257"/>
      <c r="R231" s="257"/>
      <c r="S231" s="257"/>
      <c r="T231" s="258"/>
    </row>
    <row r="232" spans="2:20" s="3" customFormat="1" ht="47.45" customHeight="1" x14ac:dyDescent="0.2">
      <c r="B232" s="497"/>
      <c r="C232" s="265" t="s">
        <v>706</v>
      </c>
      <c r="D232" s="266"/>
      <c r="E232" s="268"/>
      <c r="F232" s="269"/>
      <c r="G232" s="250" t="s">
        <v>932</v>
      </c>
      <c r="H232" s="254"/>
      <c r="I232" s="254"/>
      <c r="J232" s="255"/>
      <c r="K232" s="256" t="s">
        <v>1002</v>
      </c>
      <c r="L232" s="257"/>
      <c r="M232" s="257"/>
      <c r="N232" s="257"/>
      <c r="O232" s="257"/>
      <c r="P232" s="257"/>
      <c r="Q232" s="257"/>
      <c r="R232" s="257"/>
      <c r="S232" s="257"/>
      <c r="T232" s="258"/>
    </row>
    <row r="233" spans="2:20" s="3" customFormat="1" ht="66.599999999999994" customHeight="1" x14ac:dyDescent="0.2">
      <c r="B233" s="497"/>
      <c r="C233" s="265" t="s">
        <v>832</v>
      </c>
      <c r="D233" s="266"/>
      <c r="E233" s="268"/>
      <c r="F233" s="269"/>
      <c r="G233" s="250" t="s">
        <v>933</v>
      </c>
      <c r="H233" s="254"/>
      <c r="I233" s="254"/>
      <c r="J233" s="255"/>
      <c r="K233" s="256" t="s">
        <v>1057</v>
      </c>
      <c r="L233" s="257"/>
      <c r="M233" s="257"/>
      <c r="N233" s="257"/>
      <c r="O233" s="257"/>
      <c r="P233" s="257"/>
      <c r="Q233" s="257"/>
      <c r="R233" s="257"/>
      <c r="S233" s="257"/>
      <c r="T233" s="258"/>
    </row>
    <row r="234" spans="2:20" s="3" customFormat="1" ht="30" customHeight="1" x14ac:dyDescent="0.2">
      <c r="B234" s="497"/>
      <c r="C234" s="265" t="s">
        <v>683</v>
      </c>
      <c r="D234" s="265"/>
      <c r="E234" s="268"/>
      <c r="F234" s="269"/>
      <c r="G234" s="250" t="s">
        <v>656</v>
      </c>
      <c r="H234" s="250"/>
      <c r="I234" s="250"/>
      <c r="J234" s="250"/>
      <c r="K234" s="275" t="s">
        <v>869</v>
      </c>
      <c r="L234" s="276"/>
      <c r="M234" s="276"/>
      <c r="N234" s="276"/>
      <c r="O234" s="276"/>
      <c r="P234" s="276"/>
      <c r="Q234" s="276"/>
      <c r="R234" s="276"/>
      <c r="S234" s="276"/>
      <c r="T234" s="276"/>
    </row>
    <row r="235" spans="2:20" s="3" customFormat="1" ht="40.9" customHeight="1" x14ac:dyDescent="0.2">
      <c r="B235" s="497"/>
      <c r="C235" s="265" t="s">
        <v>916</v>
      </c>
      <c r="D235" s="265"/>
      <c r="E235" s="268"/>
      <c r="F235" s="269"/>
      <c r="G235" s="250" t="s">
        <v>917</v>
      </c>
      <c r="H235" s="250"/>
      <c r="I235" s="250"/>
      <c r="J235" s="250"/>
      <c r="K235" s="275" t="s">
        <v>934</v>
      </c>
      <c r="L235" s="276"/>
      <c r="M235" s="276"/>
      <c r="N235" s="276"/>
      <c r="O235" s="276"/>
      <c r="P235" s="276"/>
      <c r="Q235" s="276"/>
      <c r="R235" s="276"/>
      <c r="S235" s="276"/>
      <c r="T235" s="276"/>
    </row>
    <row r="236" spans="2:20" s="3" customFormat="1" ht="54.6" customHeight="1" x14ac:dyDescent="0.2">
      <c r="B236" s="497"/>
      <c r="C236" s="268" t="s">
        <v>684</v>
      </c>
      <c r="D236" s="269"/>
      <c r="E236" s="268"/>
      <c r="F236" s="269"/>
      <c r="G236" s="250" t="s">
        <v>657</v>
      </c>
      <c r="H236" s="250"/>
      <c r="I236" s="250"/>
      <c r="J236" s="250"/>
      <c r="K236" s="275" t="s">
        <v>1058</v>
      </c>
      <c r="L236" s="275"/>
      <c r="M236" s="275"/>
      <c r="N236" s="275"/>
      <c r="O236" s="275"/>
      <c r="P236" s="275"/>
      <c r="Q236" s="275"/>
      <c r="R236" s="275"/>
      <c r="S236" s="275"/>
      <c r="T236" s="275"/>
    </row>
    <row r="237" spans="2:20" s="3" customFormat="1" ht="30.6" customHeight="1" x14ac:dyDescent="0.2">
      <c r="B237" s="497"/>
      <c r="C237" s="268" t="s">
        <v>703</v>
      </c>
      <c r="D237" s="269"/>
      <c r="E237" s="268"/>
      <c r="F237" s="269"/>
      <c r="G237" s="250" t="s">
        <v>704</v>
      </c>
      <c r="H237" s="250"/>
      <c r="I237" s="250"/>
      <c r="J237" s="250"/>
      <c r="K237" s="256" t="s">
        <v>807</v>
      </c>
      <c r="L237" s="257"/>
      <c r="M237" s="257"/>
      <c r="N237" s="257"/>
      <c r="O237" s="257"/>
      <c r="P237" s="257"/>
      <c r="Q237" s="257"/>
      <c r="R237" s="257"/>
      <c r="S237" s="257"/>
      <c r="T237" s="258"/>
    </row>
    <row r="238" spans="2:20" s="3" customFormat="1" ht="70.150000000000006" customHeight="1" x14ac:dyDescent="0.2">
      <c r="B238" s="497"/>
      <c r="C238" s="268" t="s">
        <v>736</v>
      </c>
      <c r="D238" s="269"/>
      <c r="E238" s="268"/>
      <c r="F238" s="269"/>
      <c r="G238" s="250" t="s">
        <v>748</v>
      </c>
      <c r="H238" s="250"/>
      <c r="I238" s="250"/>
      <c r="J238" s="250"/>
      <c r="K238" s="256" t="s">
        <v>1059</v>
      </c>
      <c r="L238" s="257"/>
      <c r="M238" s="257"/>
      <c r="N238" s="257"/>
      <c r="O238" s="257"/>
      <c r="P238" s="257"/>
      <c r="Q238" s="257"/>
      <c r="R238" s="257"/>
      <c r="S238" s="257"/>
      <c r="T238" s="258"/>
    </row>
    <row r="239" spans="2:20" s="3" customFormat="1" ht="30.6" customHeight="1" x14ac:dyDescent="0.2">
      <c r="B239" s="497"/>
      <c r="C239" s="268" t="s">
        <v>685</v>
      </c>
      <c r="D239" s="269"/>
      <c r="E239" s="268"/>
      <c r="F239" s="269"/>
      <c r="G239" s="250" t="s">
        <v>686</v>
      </c>
      <c r="H239" s="250"/>
      <c r="I239" s="250"/>
      <c r="J239" s="250"/>
      <c r="K239" s="275" t="s">
        <v>720</v>
      </c>
      <c r="L239" s="275"/>
      <c r="M239" s="275"/>
      <c r="N239" s="275"/>
      <c r="O239" s="275"/>
      <c r="P239" s="275"/>
      <c r="Q239" s="275"/>
      <c r="R239" s="275"/>
      <c r="S239" s="275"/>
      <c r="T239" s="275"/>
    </row>
    <row r="240" spans="2:20" s="3" customFormat="1" ht="75" customHeight="1" x14ac:dyDescent="0.2">
      <c r="B240" s="497"/>
      <c r="C240" s="268" t="s">
        <v>687</v>
      </c>
      <c r="D240" s="269"/>
      <c r="E240" s="268"/>
      <c r="F240" s="269"/>
      <c r="G240" s="250" t="s">
        <v>658</v>
      </c>
      <c r="H240" s="250"/>
      <c r="I240" s="250"/>
      <c r="J240" s="250"/>
      <c r="K240" s="275" t="s">
        <v>1060</v>
      </c>
      <c r="L240" s="275"/>
      <c r="M240" s="275"/>
      <c r="N240" s="275"/>
      <c r="O240" s="275"/>
      <c r="P240" s="275"/>
      <c r="Q240" s="275"/>
      <c r="R240" s="275"/>
      <c r="S240" s="275"/>
      <c r="T240" s="275"/>
    </row>
    <row r="241" spans="2:20" s="3" customFormat="1" ht="60" customHeight="1" x14ac:dyDescent="0.2">
      <c r="B241" s="497"/>
      <c r="C241" s="268" t="s">
        <v>688</v>
      </c>
      <c r="D241" s="269"/>
      <c r="E241" s="268"/>
      <c r="F241" s="269"/>
      <c r="G241" s="250" t="s">
        <v>659</v>
      </c>
      <c r="H241" s="250"/>
      <c r="I241" s="250"/>
      <c r="J241" s="250"/>
      <c r="K241" s="275" t="s">
        <v>1061</v>
      </c>
      <c r="L241" s="275"/>
      <c r="M241" s="275"/>
      <c r="N241" s="275"/>
      <c r="O241" s="275"/>
      <c r="P241" s="275"/>
      <c r="Q241" s="275"/>
      <c r="R241" s="275"/>
      <c r="S241" s="275"/>
      <c r="T241" s="275"/>
    </row>
    <row r="242" spans="2:20" s="3" customFormat="1" ht="67.900000000000006" customHeight="1" x14ac:dyDescent="0.2">
      <c r="B242" s="497"/>
      <c r="C242" s="268" t="s">
        <v>689</v>
      </c>
      <c r="D242" s="269"/>
      <c r="E242" s="268" t="s">
        <v>739</v>
      </c>
      <c r="F242" s="269"/>
      <c r="G242" s="250" t="s">
        <v>660</v>
      </c>
      <c r="H242" s="250"/>
      <c r="I242" s="250"/>
      <c r="J242" s="250"/>
      <c r="K242" s="275" t="s">
        <v>1062</v>
      </c>
      <c r="L242" s="275"/>
      <c r="M242" s="275"/>
      <c r="N242" s="275"/>
      <c r="O242" s="275"/>
      <c r="P242" s="275"/>
      <c r="Q242" s="275"/>
      <c r="R242" s="275"/>
      <c r="S242" s="275"/>
      <c r="T242" s="275"/>
    </row>
    <row r="243" spans="2:20" s="3" customFormat="1" ht="84.6" customHeight="1" x14ac:dyDescent="0.2">
      <c r="B243" s="497"/>
      <c r="C243" s="268" t="s">
        <v>833</v>
      </c>
      <c r="D243" s="269"/>
      <c r="E243" s="268" t="s">
        <v>834</v>
      </c>
      <c r="F243" s="269"/>
      <c r="G243" s="250" t="s">
        <v>698</v>
      </c>
      <c r="H243" s="250"/>
      <c r="I243" s="250"/>
      <c r="J243" s="250"/>
      <c r="K243" s="275" t="s">
        <v>1063</v>
      </c>
      <c r="L243" s="275"/>
      <c r="M243" s="275"/>
      <c r="N243" s="275"/>
      <c r="O243" s="275"/>
      <c r="P243" s="275"/>
      <c r="Q243" s="275"/>
      <c r="R243" s="275"/>
      <c r="S243" s="275"/>
      <c r="T243" s="275"/>
    </row>
    <row r="244" spans="2:20" s="3" customFormat="1" ht="72" customHeight="1" x14ac:dyDescent="0.2">
      <c r="B244" s="497"/>
      <c r="C244" s="268" t="s">
        <v>911</v>
      </c>
      <c r="D244" s="269"/>
      <c r="E244" s="268"/>
      <c r="F244" s="269"/>
      <c r="G244" s="267" t="s">
        <v>808</v>
      </c>
      <c r="H244" s="254"/>
      <c r="I244" s="254"/>
      <c r="J244" s="255"/>
      <c r="K244" s="256" t="s">
        <v>1064</v>
      </c>
      <c r="L244" s="257"/>
      <c r="M244" s="257"/>
      <c r="N244" s="257"/>
      <c r="O244" s="257"/>
      <c r="P244" s="257"/>
      <c r="Q244" s="257"/>
      <c r="R244" s="257"/>
      <c r="S244" s="257"/>
      <c r="T244" s="258"/>
    </row>
    <row r="245" spans="2:20" s="25" customFormat="1" ht="60" customHeight="1" x14ac:dyDescent="0.2">
      <c r="B245" s="497"/>
      <c r="C245" s="268" t="s">
        <v>707</v>
      </c>
      <c r="D245" s="269"/>
      <c r="E245" s="268"/>
      <c r="F245" s="269"/>
      <c r="G245" s="267" t="s">
        <v>897</v>
      </c>
      <c r="H245" s="254"/>
      <c r="I245" s="254"/>
      <c r="J245" s="255"/>
      <c r="K245" s="256" t="s">
        <v>1065</v>
      </c>
      <c r="L245" s="257"/>
      <c r="M245" s="257"/>
      <c r="N245" s="257"/>
      <c r="O245" s="257"/>
      <c r="P245" s="257"/>
      <c r="Q245" s="257"/>
      <c r="R245" s="257"/>
      <c r="S245" s="257"/>
      <c r="T245" s="258"/>
    </row>
    <row r="246" spans="2:20" s="25" customFormat="1" ht="68.45" customHeight="1" x14ac:dyDescent="0.2">
      <c r="B246" s="497"/>
      <c r="C246" s="268" t="s">
        <v>878</v>
      </c>
      <c r="D246" s="269"/>
      <c r="E246" s="268" t="s">
        <v>661</v>
      </c>
      <c r="F246" s="269"/>
      <c r="G246" s="250" t="s">
        <v>662</v>
      </c>
      <c r="H246" s="250"/>
      <c r="I246" s="250"/>
      <c r="J246" s="250"/>
      <c r="K246" s="275" t="s">
        <v>1066</v>
      </c>
      <c r="L246" s="275"/>
      <c r="M246" s="275"/>
      <c r="N246" s="275"/>
      <c r="O246" s="275"/>
      <c r="P246" s="275"/>
      <c r="Q246" s="275"/>
      <c r="R246" s="275"/>
      <c r="S246" s="275"/>
      <c r="T246" s="275"/>
    </row>
    <row r="247" spans="2:20" s="25" customFormat="1" ht="54.6" customHeight="1" x14ac:dyDescent="0.2">
      <c r="B247" s="497"/>
      <c r="C247" s="268" t="s">
        <v>879</v>
      </c>
      <c r="D247" s="269"/>
      <c r="E247" s="268" t="s">
        <v>786</v>
      </c>
      <c r="F247" s="269"/>
      <c r="G247" s="250" t="s">
        <v>924</v>
      </c>
      <c r="H247" s="250"/>
      <c r="I247" s="250"/>
      <c r="J247" s="250"/>
      <c r="K247" s="275" t="s">
        <v>1067</v>
      </c>
      <c r="L247" s="275"/>
      <c r="M247" s="275"/>
      <c r="N247" s="275"/>
      <c r="O247" s="275"/>
      <c r="P247" s="275"/>
      <c r="Q247" s="275"/>
      <c r="R247" s="275"/>
      <c r="S247" s="275"/>
      <c r="T247" s="275"/>
    </row>
    <row r="248" spans="2:20" s="25" customFormat="1" ht="30" customHeight="1" x14ac:dyDescent="0.2">
      <c r="B248" s="497"/>
      <c r="C248" s="268" t="s">
        <v>880</v>
      </c>
      <c r="D248" s="269"/>
      <c r="E248" s="268"/>
      <c r="F248" s="269"/>
      <c r="G248" s="250" t="s">
        <v>660</v>
      </c>
      <c r="H248" s="250"/>
      <c r="I248" s="250"/>
      <c r="J248" s="250"/>
      <c r="K248" s="275" t="s">
        <v>950</v>
      </c>
      <c r="L248" s="275"/>
      <c r="M248" s="275"/>
      <c r="N248" s="275"/>
      <c r="O248" s="275"/>
      <c r="P248" s="275"/>
      <c r="Q248" s="275"/>
      <c r="R248" s="275"/>
      <c r="S248" s="275"/>
      <c r="T248" s="275"/>
    </row>
    <row r="249" spans="2:20" s="25" customFormat="1" ht="76.900000000000006" customHeight="1" x14ac:dyDescent="0.2">
      <c r="B249" s="497"/>
      <c r="C249" s="268" t="s">
        <v>800</v>
      </c>
      <c r="D249" s="269"/>
      <c r="E249" s="268" t="s">
        <v>947</v>
      </c>
      <c r="F249" s="269"/>
      <c r="G249" s="250" t="s">
        <v>801</v>
      </c>
      <c r="H249" s="250"/>
      <c r="I249" s="250"/>
      <c r="J249" s="250"/>
      <c r="K249" s="256" t="s">
        <v>1068</v>
      </c>
      <c r="L249" s="257"/>
      <c r="M249" s="257"/>
      <c r="N249" s="257"/>
      <c r="O249" s="257"/>
      <c r="P249" s="257"/>
      <c r="Q249" s="257"/>
      <c r="R249" s="257"/>
      <c r="S249" s="257"/>
      <c r="T249" s="258"/>
    </row>
    <row r="250" spans="2:20" s="25" customFormat="1" ht="77.45" customHeight="1" x14ac:dyDescent="0.2">
      <c r="B250" s="497"/>
      <c r="C250" s="268" t="s">
        <v>881</v>
      </c>
      <c r="D250" s="269"/>
      <c r="E250" s="268"/>
      <c r="F250" s="269"/>
      <c r="G250" s="250" t="s">
        <v>663</v>
      </c>
      <c r="H250" s="250"/>
      <c r="I250" s="250"/>
      <c r="J250" s="250"/>
      <c r="K250" s="275" t="s">
        <v>1003</v>
      </c>
      <c r="L250" s="275"/>
      <c r="M250" s="275"/>
      <c r="N250" s="275"/>
      <c r="O250" s="275"/>
      <c r="P250" s="275"/>
      <c r="Q250" s="275"/>
      <c r="R250" s="275"/>
      <c r="S250" s="275"/>
      <c r="T250" s="275"/>
    </row>
    <row r="251" spans="2:20" s="25" customFormat="1" ht="71.45" customHeight="1" x14ac:dyDescent="0.2">
      <c r="B251" s="497"/>
      <c r="C251" s="268" t="s">
        <v>882</v>
      </c>
      <c r="D251" s="269"/>
      <c r="E251" s="268" t="s">
        <v>883</v>
      </c>
      <c r="F251" s="269"/>
      <c r="G251" s="260" t="s">
        <v>660</v>
      </c>
      <c r="H251" s="261"/>
      <c r="I251" s="261"/>
      <c r="J251" s="262"/>
      <c r="K251" s="256" t="s">
        <v>1069</v>
      </c>
      <c r="L251" s="257"/>
      <c r="M251" s="257"/>
      <c r="N251" s="257"/>
      <c r="O251" s="257"/>
      <c r="P251" s="257"/>
      <c r="Q251" s="257"/>
      <c r="R251" s="257"/>
      <c r="S251" s="257"/>
      <c r="T251" s="258"/>
    </row>
    <row r="252" spans="2:20" s="25" customFormat="1" ht="44.45" customHeight="1" x14ac:dyDescent="0.2">
      <c r="B252" s="497"/>
      <c r="C252" s="268" t="s">
        <v>884</v>
      </c>
      <c r="D252" s="269"/>
      <c r="E252" s="268" t="s">
        <v>708</v>
      </c>
      <c r="F252" s="269"/>
      <c r="G252" s="260" t="s">
        <v>660</v>
      </c>
      <c r="H252" s="261"/>
      <c r="I252" s="261"/>
      <c r="J252" s="262"/>
      <c r="K252" s="256" t="s">
        <v>1070</v>
      </c>
      <c r="L252" s="257"/>
      <c r="M252" s="257"/>
      <c r="N252" s="257"/>
      <c r="O252" s="257"/>
      <c r="P252" s="257"/>
      <c r="Q252" s="257"/>
      <c r="R252" s="257"/>
      <c r="S252" s="257"/>
      <c r="T252" s="258"/>
    </row>
    <row r="253" spans="2:20" s="25" customFormat="1" ht="57" customHeight="1" x14ac:dyDescent="0.2">
      <c r="B253" s="497"/>
      <c r="C253" s="268" t="s">
        <v>885</v>
      </c>
      <c r="D253" s="269"/>
      <c r="E253" s="268" t="s">
        <v>886</v>
      </c>
      <c r="F253" s="269"/>
      <c r="G253" s="260" t="s">
        <v>660</v>
      </c>
      <c r="H253" s="261"/>
      <c r="I253" s="261"/>
      <c r="J253" s="262"/>
      <c r="K253" s="256" t="s">
        <v>1004</v>
      </c>
      <c r="L253" s="257"/>
      <c r="M253" s="257"/>
      <c r="N253" s="257"/>
      <c r="O253" s="257"/>
      <c r="P253" s="257"/>
      <c r="Q253" s="257"/>
      <c r="R253" s="257"/>
      <c r="S253" s="257"/>
      <c r="T253" s="258"/>
    </row>
    <row r="254" spans="2:20" s="25" customFormat="1" ht="30.6" customHeight="1" x14ac:dyDescent="0.2">
      <c r="B254" s="497"/>
      <c r="C254" s="268" t="s">
        <v>887</v>
      </c>
      <c r="D254" s="269"/>
      <c r="E254" s="268"/>
      <c r="F254" s="269"/>
      <c r="G254" s="260" t="s">
        <v>737</v>
      </c>
      <c r="H254" s="261"/>
      <c r="I254" s="261"/>
      <c r="J254" s="262"/>
      <c r="K254" s="508" t="s">
        <v>925</v>
      </c>
      <c r="L254" s="509"/>
      <c r="M254" s="509"/>
      <c r="N254" s="509"/>
      <c r="O254" s="509"/>
      <c r="P254" s="509"/>
      <c r="Q254" s="509"/>
      <c r="R254" s="509"/>
      <c r="S254" s="509"/>
      <c r="T254" s="510"/>
    </row>
    <row r="255" spans="2:20" s="25" customFormat="1" ht="54" customHeight="1" x14ac:dyDescent="0.2">
      <c r="B255" s="497"/>
      <c r="C255" s="268" t="s">
        <v>888</v>
      </c>
      <c r="D255" s="269"/>
      <c r="E255" s="268"/>
      <c r="F255" s="269"/>
      <c r="G255" s="260" t="s">
        <v>660</v>
      </c>
      <c r="H255" s="261"/>
      <c r="I255" s="261"/>
      <c r="J255" s="262"/>
      <c r="K255" s="508" t="s">
        <v>1005</v>
      </c>
      <c r="L255" s="509"/>
      <c r="M255" s="509"/>
      <c r="N255" s="509"/>
      <c r="O255" s="509"/>
      <c r="P255" s="509"/>
      <c r="Q255" s="509"/>
      <c r="R255" s="509"/>
      <c r="S255" s="509"/>
      <c r="T255" s="510"/>
    </row>
    <row r="256" spans="2:20" s="25" customFormat="1" ht="70.900000000000006" customHeight="1" x14ac:dyDescent="0.2">
      <c r="B256" s="497"/>
      <c r="C256" s="268" t="s">
        <v>870</v>
      </c>
      <c r="D256" s="269"/>
      <c r="E256" s="268"/>
      <c r="F256" s="269"/>
      <c r="G256" s="260" t="s">
        <v>657</v>
      </c>
      <c r="H256" s="261"/>
      <c r="I256" s="261"/>
      <c r="J256" s="262"/>
      <c r="K256" s="508" t="s">
        <v>1071</v>
      </c>
      <c r="L256" s="509"/>
      <c r="M256" s="509"/>
      <c r="N256" s="509"/>
      <c r="O256" s="509"/>
      <c r="P256" s="509"/>
      <c r="Q256" s="509"/>
      <c r="R256" s="509"/>
      <c r="S256" s="509"/>
      <c r="T256" s="510"/>
    </row>
    <row r="257" spans="2:22" s="25" customFormat="1" ht="30" customHeight="1" x14ac:dyDescent="0.2">
      <c r="B257" s="497"/>
      <c r="C257" s="268" t="s">
        <v>889</v>
      </c>
      <c r="D257" s="269"/>
      <c r="E257" s="268"/>
      <c r="F257" s="269"/>
      <c r="G257" s="260" t="s">
        <v>738</v>
      </c>
      <c r="H257" s="261"/>
      <c r="I257" s="261"/>
      <c r="J257" s="262"/>
      <c r="K257" s="508" t="s">
        <v>926</v>
      </c>
      <c r="L257" s="509"/>
      <c r="M257" s="509"/>
      <c r="N257" s="509"/>
      <c r="O257" s="509"/>
      <c r="P257" s="509"/>
      <c r="Q257" s="509"/>
      <c r="R257" s="509"/>
      <c r="S257" s="509"/>
      <c r="T257" s="510"/>
    </row>
    <row r="258" spans="2:22" s="25" customFormat="1" ht="44.45" customHeight="1" x14ac:dyDescent="0.2">
      <c r="B258" s="497"/>
      <c r="C258" s="268" t="s">
        <v>890</v>
      </c>
      <c r="D258" s="269"/>
      <c r="E258" s="197"/>
      <c r="F258" s="198"/>
      <c r="G258" s="267" t="s">
        <v>705</v>
      </c>
      <c r="H258" s="254"/>
      <c r="I258" s="254"/>
      <c r="J258" s="255"/>
      <c r="K258" s="256" t="s">
        <v>918</v>
      </c>
      <c r="L258" s="257"/>
      <c r="M258" s="257"/>
      <c r="N258" s="257"/>
      <c r="O258" s="257"/>
      <c r="P258" s="257"/>
      <c r="Q258" s="257"/>
      <c r="R258" s="257"/>
      <c r="S258" s="257"/>
      <c r="T258" s="258"/>
    </row>
    <row r="259" spans="2:22" s="25" customFormat="1" ht="31.15" customHeight="1" x14ac:dyDescent="0.2">
      <c r="B259" s="497"/>
      <c r="C259" s="268" t="s">
        <v>891</v>
      </c>
      <c r="D259" s="269"/>
      <c r="E259" s="268"/>
      <c r="F259" s="269"/>
      <c r="G259" s="250" t="s">
        <v>660</v>
      </c>
      <c r="H259" s="250"/>
      <c r="I259" s="250"/>
      <c r="J259" s="250"/>
      <c r="K259" s="275" t="s">
        <v>927</v>
      </c>
      <c r="L259" s="275"/>
      <c r="M259" s="275"/>
      <c r="N259" s="275"/>
      <c r="O259" s="275"/>
      <c r="P259" s="275"/>
      <c r="Q259" s="275"/>
      <c r="R259" s="275"/>
      <c r="S259" s="275"/>
      <c r="T259" s="275"/>
    </row>
    <row r="260" spans="2:22" s="25" customFormat="1" ht="67.150000000000006" customHeight="1" x14ac:dyDescent="0.2">
      <c r="B260" s="612"/>
      <c r="C260" s="268" t="s">
        <v>835</v>
      </c>
      <c r="D260" s="269"/>
      <c r="E260" s="268"/>
      <c r="F260" s="269"/>
      <c r="G260" s="250" t="s">
        <v>898</v>
      </c>
      <c r="H260" s="250"/>
      <c r="I260" s="250"/>
      <c r="J260" s="250"/>
      <c r="K260" s="275" t="s">
        <v>1072</v>
      </c>
      <c r="L260" s="275"/>
      <c r="M260" s="275"/>
      <c r="N260" s="275"/>
      <c r="O260" s="275"/>
      <c r="P260" s="275"/>
      <c r="Q260" s="275"/>
      <c r="R260" s="275"/>
      <c r="S260" s="275"/>
      <c r="T260" s="275"/>
    </row>
    <row r="261" spans="2:22" s="25" customFormat="1" x14ac:dyDescent="0.2">
      <c r="B261" s="606"/>
      <c r="C261" s="607"/>
      <c r="D261" s="607"/>
      <c r="E261" s="607"/>
      <c r="F261" s="607"/>
      <c r="G261" s="607"/>
      <c r="H261" s="607"/>
      <c r="I261" s="607"/>
      <c r="J261" s="607"/>
      <c r="K261" s="607"/>
      <c r="L261" s="607"/>
      <c r="M261" s="607"/>
      <c r="N261" s="607"/>
      <c r="O261" s="607"/>
      <c r="P261" s="607"/>
      <c r="Q261" s="607"/>
      <c r="R261" s="607"/>
      <c r="S261" s="607"/>
      <c r="T261" s="608"/>
    </row>
    <row r="262" spans="2:22" s="25" customFormat="1" ht="30.4" customHeight="1" x14ac:dyDescent="0.2">
      <c r="B262" s="496" t="s">
        <v>91</v>
      </c>
      <c r="C262" s="315" t="s">
        <v>670</v>
      </c>
      <c r="D262" s="316"/>
      <c r="E262" s="316"/>
      <c r="F262" s="316"/>
      <c r="G262" s="316"/>
      <c r="H262" s="316"/>
      <c r="I262" s="316"/>
      <c r="J262" s="316"/>
      <c r="K262" s="316"/>
      <c r="L262" s="316"/>
      <c r="M262" s="316"/>
      <c r="N262" s="316"/>
      <c r="O262" s="316"/>
      <c r="P262" s="316"/>
      <c r="Q262" s="316"/>
      <c r="R262" s="316"/>
      <c r="S262" s="316"/>
      <c r="T262" s="317"/>
    </row>
    <row r="263" spans="2:22" s="3" customFormat="1" ht="14.1" customHeight="1" x14ac:dyDescent="0.2">
      <c r="B263" s="497"/>
      <c r="C263" s="312" t="s">
        <v>121</v>
      </c>
      <c r="D263" s="313"/>
      <c r="E263" s="313"/>
      <c r="F263" s="313"/>
      <c r="G263" s="313"/>
      <c r="H263" s="313"/>
      <c r="I263" s="313"/>
      <c r="J263" s="313"/>
      <c r="K263" s="313"/>
      <c r="L263" s="314"/>
      <c r="M263" s="318"/>
      <c r="N263" s="319"/>
      <c r="O263" s="319"/>
      <c r="P263" s="319"/>
      <c r="Q263" s="319"/>
      <c r="R263" s="319"/>
      <c r="S263" s="319"/>
      <c r="T263" s="320"/>
    </row>
    <row r="264" spans="2:22" s="3" customFormat="1" ht="15" customHeight="1" x14ac:dyDescent="0.2">
      <c r="B264" s="497"/>
      <c r="C264" s="249" t="s">
        <v>76</v>
      </c>
      <c r="D264" s="249"/>
      <c r="E264" s="249"/>
      <c r="F264" s="249" t="s">
        <v>562</v>
      </c>
      <c r="G264" s="249"/>
      <c r="H264" s="249" t="s">
        <v>64</v>
      </c>
      <c r="I264" s="249"/>
      <c r="J264" s="249" t="s">
        <v>77</v>
      </c>
      <c r="K264" s="249"/>
      <c r="L264" s="249"/>
      <c r="M264" s="321"/>
      <c r="N264" s="322"/>
      <c r="O264" s="322"/>
      <c r="P264" s="322"/>
      <c r="Q264" s="322"/>
      <c r="R264" s="322"/>
      <c r="S264" s="322"/>
      <c r="T264" s="323"/>
    </row>
    <row r="265" spans="2:22" s="3" customFormat="1" ht="21.75" customHeight="1" x14ac:dyDescent="0.2">
      <c r="B265" s="497"/>
      <c r="C265" s="469" t="s">
        <v>78</v>
      </c>
      <c r="D265" s="470"/>
      <c r="E265" s="471"/>
      <c r="F265" s="597">
        <v>1</v>
      </c>
      <c r="G265" s="599"/>
      <c r="H265" s="597">
        <v>1</v>
      </c>
      <c r="I265" s="599"/>
      <c r="J265" s="597">
        <f>F265-H265</f>
        <v>0</v>
      </c>
      <c r="K265" s="598"/>
      <c r="L265" s="599"/>
      <c r="M265" s="321"/>
      <c r="N265" s="322"/>
      <c r="O265" s="322"/>
      <c r="P265" s="322"/>
      <c r="Q265" s="322"/>
      <c r="R265" s="322"/>
      <c r="S265" s="322"/>
      <c r="T265" s="323"/>
      <c r="V265" s="147"/>
    </row>
    <row r="266" spans="2:22" s="3" customFormat="1" ht="22.5" customHeight="1" x14ac:dyDescent="0.2">
      <c r="B266" s="497"/>
      <c r="C266" s="133"/>
      <c r="D266" s="133"/>
      <c r="E266" s="133"/>
      <c r="F266" s="132"/>
      <c r="G266" s="132"/>
      <c r="H266" s="132"/>
      <c r="I266" s="132"/>
      <c r="J266" s="132"/>
      <c r="K266" s="132"/>
      <c r="L266" s="132"/>
      <c r="M266" s="321"/>
      <c r="N266" s="322"/>
      <c r="O266" s="322"/>
      <c r="P266" s="322"/>
      <c r="Q266" s="322"/>
      <c r="R266" s="322"/>
      <c r="S266" s="322"/>
      <c r="T266" s="323"/>
    </row>
    <row r="267" spans="2:22" s="3" customFormat="1" ht="37.9" customHeight="1" x14ac:dyDescent="0.2">
      <c r="B267" s="497"/>
      <c r="C267" s="287" t="s">
        <v>79</v>
      </c>
      <c r="D267" s="288"/>
      <c r="E267" s="287" t="s">
        <v>66</v>
      </c>
      <c r="F267" s="288"/>
      <c r="G267" s="135" t="s">
        <v>80</v>
      </c>
      <c r="H267" s="597" t="s">
        <v>81</v>
      </c>
      <c r="I267" s="599"/>
      <c r="J267" s="135" t="s">
        <v>82</v>
      </c>
      <c r="K267" s="597" t="s">
        <v>83</v>
      </c>
      <c r="L267" s="599"/>
      <c r="M267" s="321"/>
      <c r="N267" s="322"/>
      <c r="O267" s="322"/>
      <c r="P267" s="322"/>
      <c r="Q267" s="322"/>
      <c r="R267" s="322"/>
      <c r="S267" s="322"/>
      <c r="T267" s="323"/>
    </row>
    <row r="268" spans="2:22" s="3" customFormat="1" ht="22.5" customHeight="1" x14ac:dyDescent="0.2">
      <c r="B268" s="497"/>
      <c r="C268" s="533">
        <v>42689</v>
      </c>
      <c r="D268" s="534"/>
      <c r="E268" s="533">
        <v>42840</v>
      </c>
      <c r="F268" s="534"/>
      <c r="G268" s="20">
        <f>+K152</f>
        <v>151</v>
      </c>
      <c r="H268" s="620">
        <f>100/G268</f>
        <v>0.66225165562913912</v>
      </c>
      <c r="I268" s="621"/>
      <c r="J268" s="20">
        <v>20</v>
      </c>
      <c r="K268" s="600">
        <v>100</v>
      </c>
      <c r="L268" s="602"/>
      <c r="M268" s="321"/>
      <c r="N268" s="322"/>
      <c r="O268" s="322"/>
      <c r="P268" s="322"/>
      <c r="Q268" s="322"/>
      <c r="R268" s="322"/>
      <c r="S268" s="322"/>
      <c r="T268" s="323"/>
    </row>
    <row r="269" spans="2:22" s="3" customFormat="1" ht="15.75" customHeight="1" x14ac:dyDescent="0.2">
      <c r="B269" s="497"/>
      <c r="C269" s="133"/>
      <c r="D269" s="134"/>
      <c r="E269" s="131"/>
      <c r="F269" s="20"/>
      <c r="G269" s="23"/>
      <c r="H269" s="23"/>
      <c r="I269" s="20"/>
      <c r="J269" s="22"/>
      <c r="K269" s="22"/>
      <c r="L269" s="132"/>
      <c r="M269" s="321"/>
      <c r="N269" s="322"/>
      <c r="O269" s="322"/>
      <c r="P269" s="322"/>
      <c r="Q269" s="322"/>
      <c r="R269" s="322"/>
      <c r="S269" s="322"/>
      <c r="T269" s="323"/>
    </row>
    <row r="270" spans="2:22" s="3" customFormat="1" ht="29.25" customHeight="1" x14ac:dyDescent="0.2">
      <c r="B270" s="497"/>
      <c r="C270" s="312" t="s">
        <v>84</v>
      </c>
      <c r="D270" s="313"/>
      <c r="E270" s="313"/>
      <c r="F270" s="313"/>
      <c r="G270" s="313"/>
      <c r="H270" s="313"/>
      <c r="I270" s="313"/>
      <c r="J270" s="313"/>
      <c r="K270" s="313"/>
      <c r="L270" s="314"/>
      <c r="M270" s="321"/>
      <c r="N270" s="322"/>
      <c r="O270" s="322"/>
      <c r="P270" s="322"/>
      <c r="Q270" s="322"/>
      <c r="R270" s="322"/>
      <c r="S270" s="322"/>
      <c r="T270" s="323"/>
      <c r="V270" s="26"/>
    </row>
    <row r="271" spans="2:22" s="3" customFormat="1" ht="40.5" customHeight="1" x14ac:dyDescent="0.2">
      <c r="B271" s="497"/>
      <c r="C271" s="535" t="s">
        <v>92</v>
      </c>
      <c r="D271" s="535"/>
      <c r="E271" s="535"/>
      <c r="F271" s="143">
        <v>25</v>
      </c>
      <c r="G271" s="308" t="s">
        <v>93</v>
      </c>
      <c r="H271" s="308"/>
      <c r="I271" s="24">
        <v>15</v>
      </c>
      <c r="J271" s="308" t="s">
        <v>94</v>
      </c>
      <c r="K271" s="308"/>
      <c r="L271" s="131">
        <v>10</v>
      </c>
      <c r="M271" s="324"/>
      <c r="N271" s="325"/>
      <c r="O271" s="325"/>
      <c r="P271" s="325"/>
      <c r="Q271" s="325"/>
      <c r="R271" s="325"/>
      <c r="S271" s="325"/>
      <c r="T271" s="326"/>
    </row>
    <row r="272" spans="2:22" s="3" customFormat="1" ht="27" customHeight="1" x14ac:dyDescent="0.2">
      <c r="B272" s="497"/>
      <c r="C272" s="617" t="s">
        <v>95</v>
      </c>
      <c r="D272" s="618"/>
      <c r="E272" s="618"/>
      <c r="F272" s="618"/>
      <c r="G272" s="618"/>
      <c r="H272" s="618"/>
      <c r="I272" s="618"/>
      <c r="J272" s="618"/>
      <c r="K272" s="618"/>
      <c r="L272" s="618"/>
      <c r="M272" s="618"/>
      <c r="N272" s="618"/>
      <c r="O272" s="618"/>
      <c r="P272" s="618"/>
      <c r="Q272" s="618"/>
      <c r="R272" s="618"/>
      <c r="S272" s="618"/>
      <c r="T272" s="619"/>
    </row>
    <row r="273" spans="2:20" s="3" customFormat="1" ht="22.5" customHeight="1" x14ac:dyDescent="0.2">
      <c r="B273" s="497"/>
      <c r="C273" s="614" t="s">
        <v>85</v>
      </c>
      <c r="D273" s="615"/>
      <c r="E273" s="615"/>
      <c r="F273" s="616"/>
      <c r="G273" s="611" t="s">
        <v>96</v>
      </c>
      <c r="H273" s="611"/>
      <c r="I273" s="611"/>
      <c r="J273" s="249" t="s">
        <v>97</v>
      </c>
      <c r="K273" s="249"/>
      <c r="L273" s="249"/>
      <c r="M273" s="318" t="s">
        <v>86</v>
      </c>
      <c r="N273" s="319"/>
      <c r="O273" s="319"/>
      <c r="P273" s="319"/>
      <c r="Q273" s="319"/>
      <c r="R273" s="319"/>
      <c r="S273" s="319"/>
      <c r="T273" s="320"/>
    </row>
    <row r="274" spans="2:20" s="3" customFormat="1" ht="32.25" customHeight="1" x14ac:dyDescent="0.2">
      <c r="B274" s="497"/>
      <c r="C274" s="611" t="s">
        <v>87</v>
      </c>
      <c r="D274" s="611"/>
      <c r="E274" s="614" t="s">
        <v>563</v>
      </c>
      <c r="F274" s="616"/>
      <c r="G274" s="611"/>
      <c r="H274" s="611"/>
      <c r="I274" s="611"/>
      <c r="J274" s="249"/>
      <c r="K274" s="249"/>
      <c r="L274" s="249"/>
      <c r="M274" s="324"/>
      <c r="N274" s="325"/>
      <c r="O274" s="325"/>
      <c r="P274" s="325"/>
      <c r="Q274" s="325"/>
      <c r="R274" s="325"/>
      <c r="S274" s="325"/>
      <c r="T274" s="326"/>
    </row>
    <row r="275" spans="2:20" s="3" customFormat="1" ht="31.5" customHeight="1" x14ac:dyDescent="0.2">
      <c r="B275" s="497"/>
      <c r="C275" s="622" t="s">
        <v>675</v>
      </c>
      <c r="D275" s="622"/>
      <c r="E275" s="622" t="s">
        <v>676</v>
      </c>
      <c r="F275" s="622"/>
      <c r="G275" s="337" t="s">
        <v>677</v>
      </c>
      <c r="H275" s="337"/>
      <c r="I275" s="337"/>
      <c r="J275" s="610">
        <v>1</v>
      </c>
      <c r="K275" s="610"/>
      <c r="L275" s="610"/>
      <c r="M275" s="609" t="s">
        <v>679</v>
      </c>
      <c r="N275" s="609"/>
      <c r="O275" s="609"/>
      <c r="P275" s="609"/>
      <c r="Q275" s="609"/>
      <c r="R275" s="609"/>
      <c r="S275" s="609"/>
      <c r="T275" s="609"/>
    </row>
    <row r="276" spans="2:20" s="3" customFormat="1" ht="15" customHeight="1" x14ac:dyDescent="0.2">
      <c r="B276" s="287"/>
      <c r="C276" s="435"/>
      <c r="D276" s="435"/>
      <c r="E276" s="435"/>
      <c r="F276" s="435"/>
      <c r="G276" s="435"/>
      <c r="H276" s="435"/>
      <c r="I276" s="435"/>
      <c r="J276" s="435"/>
      <c r="K276" s="435"/>
      <c r="L276" s="435"/>
      <c r="M276" s="435"/>
      <c r="N276" s="435"/>
      <c r="O276" s="435"/>
      <c r="P276" s="435"/>
      <c r="Q276" s="435"/>
      <c r="R276" s="435"/>
      <c r="S276" s="435"/>
      <c r="T276" s="288"/>
    </row>
    <row r="277" spans="2:20" s="3" customFormat="1" ht="27.4" customHeight="1" x14ac:dyDescent="0.2">
      <c r="B277" s="315" t="s">
        <v>71</v>
      </c>
      <c r="C277" s="316"/>
      <c r="D277" s="316"/>
      <c r="E277" s="316"/>
      <c r="F277" s="316"/>
      <c r="G277" s="316"/>
      <c r="H277" s="316"/>
      <c r="I277" s="316"/>
      <c r="J277" s="316"/>
      <c r="K277" s="316"/>
      <c r="L277" s="316"/>
      <c r="M277" s="316"/>
      <c r="N277" s="316"/>
      <c r="O277" s="316"/>
      <c r="P277" s="316"/>
      <c r="Q277" s="316"/>
      <c r="R277" s="316"/>
      <c r="S277" s="316"/>
      <c r="T277" s="317"/>
    </row>
    <row r="278" spans="2:20" s="3" customFormat="1" ht="22.5" customHeight="1" x14ac:dyDescent="0.2">
      <c r="B278" s="312" t="s">
        <v>121</v>
      </c>
      <c r="C278" s="313"/>
      <c r="D278" s="313"/>
      <c r="E278" s="313"/>
      <c r="F278" s="313"/>
      <c r="G278" s="313"/>
      <c r="H278" s="313"/>
      <c r="I278" s="313"/>
      <c r="J278" s="313"/>
      <c r="K278" s="314"/>
      <c r="L278" s="287"/>
      <c r="M278" s="435"/>
      <c r="N278" s="435"/>
      <c r="O278" s="435"/>
      <c r="P278" s="435"/>
      <c r="Q278" s="435"/>
      <c r="R278" s="435"/>
      <c r="S278" s="435"/>
      <c r="T278" s="288"/>
    </row>
    <row r="279" spans="2:20" s="3" customFormat="1" ht="22.5" customHeight="1" x14ac:dyDescent="0.2">
      <c r="B279" s="249" t="s">
        <v>76</v>
      </c>
      <c r="C279" s="249"/>
      <c r="D279" s="249"/>
      <c r="E279" s="287" t="s">
        <v>562</v>
      </c>
      <c r="F279" s="288"/>
      <c r="G279" s="249" t="s">
        <v>64</v>
      </c>
      <c r="H279" s="249"/>
      <c r="I279" s="249" t="s">
        <v>90</v>
      </c>
      <c r="J279" s="249"/>
      <c r="K279" s="249"/>
      <c r="L279" s="361"/>
      <c r="M279" s="362"/>
      <c r="N279" s="362"/>
      <c r="O279" s="362"/>
      <c r="P279" s="362"/>
      <c r="Q279" s="362"/>
      <c r="R279" s="362"/>
      <c r="S279" s="362"/>
      <c r="T279" s="363"/>
    </row>
    <row r="280" spans="2:20" s="3" customFormat="1" ht="22.5" customHeight="1" x14ac:dyDescent="0.2">
      <c r="B280" s="308" t="s">
        <v>78</v>
      </c>
      <c r="C280" s="308"/>
      <c r="D280" s="308"/>
      <c r="E280" s="281">
        <f>+G283/100</f>
        <v>0.54679999999999995</v>
      </c>
      <c r="F280" s="283"/>
      <c r="G280" s="259">
        <v>0.58079999999999998</v>
      </c>
      <c r="H280" s="259"/>
      <c r="I280" s="289">
        <f>+E280-G280</f>
        <v>-3.400000000000003E-2</v>
      </c>
      <c r="J280" s="289"/>
      <c r="K280" s="289"/>
      <c r="L280" s="364"/>
      <c r="M280" s="546"/>
      <c r="N280" s="546"/>
      <c r="O280" s="546"/>
      <c r="P280" s="546"/>
      <c r="Q280" s="546"/>
      <c r="R280" s="546"/>
      <c r="S280" s="546"/>
      <c r="T280" s="366"/>
    </row>
    <row r="281" spans="2:20" s="3" customFormat="1" ht="22.5" customHeight="1" x14ac:dyDescent="0.2">
      <c r="B281" s="284"/>
      <c r="C281" s="285"/>
      <c r="D281" s="285"/>
      <c r="E281" s="285"/>
      <c r="F281" s="285"/>
      <c r="G281" s="285"/>
      <c r="H281" s="285"/>
      <c r="I281" s="285"/>
      <c r="J281" s="285"/>
      <c r="K281" s="286"/>
      <c r="L281" s="364"/>
      <c r="M281" s="546"/>
      <c r="N281" s="546"/>
      <c r="O281" s="546"/>
      <c r="P281" s="546"/>
      <c r="Q281" s="546"/>
      <c r="R281" s="546"/>
      <c r="S281" s="546"/>
      <c r="T281" s="366"/>
    </row>
    <row r="282" spans="2:20" s="3" customFormat="1" ht="25.5" customHeight="1" x14ac:dyDescent="0.2">
      <c r="B282" s="249" t="s">
        <v>79</v>
      </c>
      <c r="C282" s="249"/>
      <c r="D282" s="249" t="s">
        <v>66</v>
      </c>
      <c r="E282" s="249"/>
      <c r="F282" s="135" t="s">
        <v>80</v>
      </c>
      <c r="G282" s="597" t="s">
        <v>83</v>
      </c>
      <c r="H282" s="598"/>
      <c r="I282" s="598"/>
      <c r="J282" s="598"/>
      <c r="K282" s="599"/>
      <c r="L282" s="364"/>
      <c r="M282" s="546"/>
      <c r="N282" s="546"/>
      <c r="O282" s="546"/>
      <c r="P282" s="546"/>
      <c r="Q282" s="546"/>
      <c r="R282" s="546"/>
      <c r="S282" s="546"/>
      <c r="T282" s="366"/>
    </row>
    <row r="283" spans="2:20" s="3" customFormat="1" ht="30" customHeight="1" x14ac:dyDescent="0.2">
      <c r="B283" s="336">
        <f>I153</f>
        <v>42684</v>
      </c>
      <c r="C283" s="337"/>
      <c r="D283" s="336">
        <f>J153</f>
        <v>44549</v>
      </c>
      <c r="E283" s="337"/>
      <c r="F283" s="20">
        <f>K153</f>
        <v>1865</v>
      </c>
      <c r="G283" s="600">
        <v>54.68</v>
      </c>
      <c r="H283" s="601"/>
      <c r="I283" s="601"/>
      <c r="J283" s="601"/>
      <c r="K283" s="602"/>
      <c r="L283" s="364"/>
      <c r="M283" s="546"/>
      <c r="N283" s="546"/>
      <c r="O283" s="546"/>
      <c r="P283" s="546"/>
      <c r="Q283" s="546"/>
      <c r="R283" s="546"/>
      <c r="S283" s="546"/>
      <c r="T283" s="366"/>
    </row>
    <row r="284" spans="2:20" s="3" customFormat="1" ht="25.5" customHeight="1" x14ac:dyDescent="0.2">
      <c r="B284" s="284"/>
      <c r="C284" s="285"/>
      <c r="D284" s="285"/>
      <c r="E284" s="285"/>
      <c r="F284" s="285"/>
      <c r="G284" s="285"/>
      <c r="H284" s="285"/>
      <c r="I284" s="285"/>
      <c r="J284" s="285"/>
      <c r="K284" s="286"/>
      <c r="L284" s="364"/>
      <c r="M284" s="546"/>
      <c r="N284" s="546"/>
      <c r="O284" s="546"/>
      <c r="P284" s="546"/>
      <c r="Q284" s="546"/>
      <c r="R284" s="546"/>
      <c r="S284" s="546"/>
      <c r="T284" s="366"/>
    </row>
    <row r="285" spans="2:20" s="3" customFormat="1" ht="24" customHeight="1" x14ac:dyDescent="0.2">
      <c r="B285" s="312" t="s">
        <v>84</v>
      </c>
      <c r="C285" s="313"/>
      <c r="D285" s="313"/>
      <c r="E285" s="313"/>
      <c r="F285" s="313"/>
      <c r="G285" s="313"/>
      <c r="H285" s="313"/>
      <c r="I285" s="313"/>
      <c r="J285" s="313"/>
      <c r="K285" s="314"/>
      <c r="L285" s="367"/>
      <c r="M285" s="368"/>
      <c r="N285" s="368"/>
      <c r="O285" s="368"/>
      <c r="P285" s="368"/>
      <c r="Q285" s="368"/>
      <c r="R285" s="368"/>
      <c r="S285" s="368"/>
      <c r="T285" s="369"/>
    </row>
    <row r="286" spans="2:20" s="3" customFormat="1" ht="37.5" customHeight="1" x14ac:dyDescent="0.2">
      <c r="B286" s="517" t="s">
        <v>98</v>
      </c>
      <c r="C286" s="518"/>
      <c r="D286" s="518"/>
      <c r="E286" s="518"/>
      <c r="F286" s="519"/>
      <c r="G286" s="511" t="s">
        <v>99</v>
      </c>
      <c r="H286" s="511"/>
      <c r="I286" s="520" t="s">
        <v>100</v>
      </c>
      <c r="J286" s="520"/>
      <c r="K286" s="136" t="s">
        <v>457</v>
      </c>
      <c r="L286" s="517" t="s">
        <v>101</v>
      </c>
      <c r="M286" s="518"/>
      <c r="N286" s="518"/>
      <c r="O286" s="518"/>
      <c r="P286" s="518"/>
      <c r="Q286" s="518"/>
      <c r="R286" s="518"/>
      <c r="S286" s="518"/>
      <c r="T286" s="519"/>
    </row>
    <row r="287" spans="2:20" s="3" customFormat="1" ht="33" customHeight="1" x14ac:dyDescent="0.25">
      <c r="B287" s="623" t="s">
        <v>102</v>
      </c>
      <c r="C287" s="624"/>
      <c r="D287" s="624"/>
      <c r="E287" s="624"/>
      <c r="F287" s="625"/>
      <c r="G287" s="249" t="s">
        <v>103</v>
      </c>
      <c r="H287" s="249"/>
      <c r="I287" s="512" t="s">
        <v>103</v>
      </c>
      <c r="J287" s="512"/>
      <c r="K287" s="27"/>
      <c r="L287" s="514"/>
      <c r="M287" s="515"/>
      <c r="N287" s="515"/>
      <c r="O287" s="515"/>
      <c r="P287" s="515"/>
      <c r="Q287" s="515"/>
      <c r="R287" s="515"/>
      <c r="S287" s="515"/>
      <c r="T287" s="516"/>
    </row>
    <row r="288" spans="2:20" s="3" customFormat="1" ht="28.15" customHeight="1" x14ac:dyDescent="0.2">
      <c r="B288" s="304" t="s">
        <v>85</v>
      </c>
      <c r="C288" s="304"/>
      <c r="D288" s="304"/>
      <c r="E288" s="304"/>
      <c r="F288" s="304" t="s">
        <v>46</v>
      </c>
      <c r="G288" s="304"/>
      <c r="H288" s="304"/>
      <c r="I288" s="304"/>
      <c r="J288" s="502" t="s">
        <v>86</v>
      </c>
      <c r="K288" s="503"/>
      <c r="L288" s="503"/>
      <c r="M288" s="503"/>
      <c r="N288" s="503"/>
      <c r="O288" s="503"/>
      <c r="P288" s="503"/>
      <c r="Q288" s="503"/>
      <c r="R288" s="503"/>
      <c r="S288" s="503"/>
      <c r="T288" s="504"/>
    </row>
    <row r="289" spans="2:39" s="3" customFormat="1" ht="28.15" customHeight="1" x14ac:dyDescent="0.2">
      <c r="B289" s="304" t="s">
        <v>87</v>
      </c>
      <c r="C289" s="304"/>
      <c r="D289" s="304" t="s">
        <v>563</v>
      </c>
      <c r="E289" s="304"/>
      <c r="F289" s="304"/>
      <c r="G289" s="304"/>
      <c r="H289" s="304"/>
      <c r="I289" s="304"/>
      <c r="J289" s="505"/>
      <c r="K289" s="506"/>
      <c r="L289" s="506"/>
      <c r="M289" s="506"/>
      <c r="N289" s="506"/>
      <c r="O289" s="506"/>
      <c r="P289" s="506"/>
      <c r="Q289" s="506"/>
      <c r="R289" s="506"/>
      <c r="S289" s="506"/>
      <c r="T289" s="507"/>
    </row>
    <row r="290" spans="2:39" s="3" customFormat="1" ht="39.6" customHeight="1" x14ac:dyDescent="0.2">
      <c r="B290" s="260" t="s">
        <v>664</v>
      </c>
      <c r="C290" s="262"/>
      <c r="D290" s="260" t="s">
        <v>665</v>
      </c>
      <c r="E290" s="262"/>
      <c r="F290" s="260" t="s">
        <v>721</v>
      </c>
      <c r="G290" s="261"/>
      <c r="H290" s="261"/>
      <c r="I290" s="262"/>
      <c r="J290" s="256" t="s">
        <v>974</v>
      </c>
      <c r="K290" s="257"/>
      <c r="L290" s="257"/>
      <c r="M290" s="257"/>
      <c r="N290" s="257"/>
      <c r="O290" s="257"/>
      <c r="P290" s="257"/>
      <c r="Q290" s="257"/>
      <c r="R290" s="257"/>
      <c r="S290" s="257"/>
      <c r="T290" s="258"/>
    </row>
    <row r="291" spans="2:39" s="3" customFormat="1" ht="84.6" customHeight="1" x14ac:dyDescent="0.2">
      <c r="B291" s="260" t="s">
        <v>666</v>
      </c>
      <c r="C291" s="262"/>
      <c r="D291" s="260"/>
      <c r="E291" s="262"/>
      <c r="F291" s="260" t="s">
        <v>667</v>
      </c>
      <c r="G291" s="261"/>
      <c r="H291" s="261"/>
      <c r="I291" s="262"/>
      <c r="J291" s="256" t="s">
        <v>1073</v>
      </c>
      <c r="K291" s="257"/>
      <c r="L291" s="257"/>
      <c r="M291" s="257"/>
      <c r="N291" s="257"/>
      <c r="O291" s="257"/>
      <c r="P291" s="257"/>
      <c r="Q291" s="257"/>
      <c r="R291" s="257"/>
      <c r="S291" s="257"/>
      <c r="T291" s="258"/>
    </row>
    <row r="292" spans="2:39" s="3" customFormat="1" ht="52.9" customHeight="1" x14ac:dyDescent="0.2">
      <c r="B292" s="260" t="s">
        <v>668</v>
      </c>
      <c r="C292" s="262"/>
      <c r="D292" s="260"/>
      <c r="E292" s="262"/>
      <c r="F292" s="260" t="s">
        <v>817</v>
      </c>
      <c r="G292" s="261"/>
      <c r="H292" s="261"/>
      <c r="I292" s="262"/>
      <c r="J292" s="256" t="s">
        <v>1006</v>
      </c>
      <c r="K292" s="257"/>
      <c r="L292" s="257"/>
      <c r="M292" s="257"/>
      <c r="N292" s="257"/>
      <c r="O292" s="257"/>
      <c r="P292" s="257"/>
      <c r="Q292" s="257"/>
      <c r="R292" s="257"/>
      <c r="S292" s="257"/>
      <c r="T292" s="258"/>
    </row>
    <row r="293" spans="2:39" s="3" customFormat="1" ht="40.9" customHeight="1" x14ac:dyDescent="0.2">
      <c r="B293" s="260" t="s">
        <v>919</v>
      </c>
      <c r="C293" s="262"/>
      <c r="D293" s="260"/>
      <c r="E293" s="262"/>
      <c r="F293" s="260" t="s">
        <v>920</v>
      </c>
      <c r="G293" s="261"/>
      <c r="H293" s="261"/>
      <c r="I293" s="262"/>
      <c r="J293" s="256" t="s">
        <v>975</v>
      </c>
      <c r="K293" s="257"/>
      <c r="L293" s="257"/>
      <c r="M293" s="257"/>
      <c r="N293" s="257"/>
      <c r="O293" s="257"/>
      <c r="P293" s="257"/>
      <c r="Q293" s="257"/>
      <c r="R293" s="257"/>
      <c r="S293" s="257"/>
      <c r="T293" s="258"/>
    </row>
    <row r="294" spans="2:39" s="3" customFormat="1" ht="73.150000000000006" customHeight="1" x14ac:dyDescent="0.2">
      <c r="B294" s="260" t="s">
        <v>743</v>
      </c>
      <c r="C294" s="262"/>
      <c r="D294" s="260"/>
      <c r="E294" s="262"/>
      <c r="F294" s="260" t="s">
        <v>928</v>
      </c>
      <c r="G294" s="261"/>
      <c r="H294" s="261"/>
      <c r="I294" s="262"/>
      <c r="J294" s="256" t="s">
        <v>951</v>
      </c>
      <c r="K294" s="257"/>
      <c r="L294" s="257"/>
      <c r="M294" s="257"/>
      <c r="N294" s="257"/>
      <c r="O294" s="257"/>
      <c r="P294" s="257"/>
      <c r="Q294" s="257"/>
      <c r="R294" s="257"/>
      <c r="S294" s="257"/>
      <c r="T294" s="258"/>
    </row>
    <row r="295" spans="2:39" s="3" customFormat="1" ht="15" customHeight="1" x14ac:dyDescent="0.2">
      <c r="B295" s="287"/>
      <c r="C295" s="435"/>
      <c r="D295" s="435"/>
      <c r="E295" s="435"/>
      <c r="F295" s="435"/>
      <c r="G295" s="435"/>
      <c r="H295" s="435"/>
      <c r="I295" s="435"/>
      <c r="J295" s="435"/>
      <c r="K295" s="435"/>
      <c r="L295" s="435"/>
      <c r="M295" s="435"/>
      <c r="N295" s="435"/>
      <c r="O295" s="435"/>
      <c r="P295" s="435"/>
      <c r="Q295" s="435"/>
      <c r="R295" s="435"/>
      <c r="S295" s="435"/>
      <c r="T295" s="288"/>
    </row>
    <row r="296" spans="2:39" s="3" customFormat="1" ht="22.5" customHeight="1" x14ac:dyDescent="0.2">
      <c r="B296" s="626" t="s">
        <v>104</v>
      </c>
      <c r="C296" s="627"/>
      <c r="D296" s="627"/>
      <c r="E296" s="627"/>
      <c r="F296" s="627"/>
      <c r="G296" s="627"/>
      <c r="H296" s="627"/>
      <c r="I296" s="627"/>
      <c r="J296" s="627"/>
      <c r="K296" s="627"/>
      <c r="L296" s="627"/>
      <c r="M296" s="627"/>
      <c r="N296" s="627"/>
      <c r="O296" s="627"/>
      <c r="P296" s="627"/>
      <c r="Q296" s="627"/>
      <c r="R296" s="627"/>
      <c r="S296" s="627"/>
      <c r="T296" s="628"/>
    </row>
    <row r="297" spans="2:39" s="3" customFormat="1" ht="30.4" customHeight="1" x14ac:dyDescent="0.2">
      <c r="B297" s="521" t="s">
        <v>89</v>
      </c>
      <c r="C297" s="499" t="s">
        <v>681</v>
      </c>
      <c r="D297" s="560"/>
      <c r="E297" s="560"/>
      <c r="F297" s="560"/>
      <c r="G297" s="560"/>
      <c r="H297" s="560"/>
      <c r="I297" s="560"/>
      <c r="J297" s="560"/>
      <c r="K297" s="560"/>
      <c r="L297" s="560"/>
      <c r="M297" s="560"/>
      <c r="N297" s="560"/>
      <c r="O297" s="560"/>
      <c r="P297" s="560"/>
      <c r="Q297" s="560"/>
      <c r="R297" s="560"/>
      <c r="S297" s="560"/>
      <c r="T297" s="561"/>
    </row>
    <row r="298" spans="2:39" s="3" customFormat="1" ht="22.5" customHeight="1" x14ac:dyDescent="0.2">
      <c r="B298" s="521"/>
      <c r="C298" s="312" t="s">
        <v>121</v>
      </c>
      <c r="D298" s="313"/>
      <c r="E298" s="313"/>
      <c r="F298" s="313"/>
      <c r="G298" s="313"/>
      <c r="H298" s="313"/>
      <c r="I298" s="313"/>
      <c r="J298" s="313"/>
      <c r="K298" s="313"/>
      <c r="L298" s="314"/>
      <c r="M298" s="312"/>
      <c r="N298" s="313"/>
      <c r="O298" s="313"/>
      <c r="P298" s="313"/>
      <c r="Q298" s="313"/>
      <c r="R298" s="313"/>
      <c r="S298" s="313"/>
      <c r="T298" s="314"/>
    </row>
    <row r="299" spans="2:39" s="3" customFormat="1" ht="22.5" customHeight="1" x14ac:dyDescent="0.2">
      <c r="B299" s="521"/>
      <c r="C299" s="249" t="s">
        <v>76</v>
      </c>
      <c r="D299" s="249"/>
      <c r="E299" s="249"/>
      <c r="F299" s="249" t="s">
        <v>562</v>
      </c>
      <c r="G299" s="249"/>
      <c r="H299" s="249" t="s">
        <v>64</v>
      </c>
      <c r="I299" s="249"/>
      <c r="J299" s="249" t="s">
        <v>90</v>
      </c>
      <c r="K299" s="249"/>
      <c r="L299" s="249"/>
      <c r="M299" s="361"/>
      <c r="N299" s="362"/>
      <c r="O299" s="362"/>
      <c r="P299" s="362"/>
      <c r="Q299" s="362"/>
      <c r="R299" s="362"/>
      <c r="S299" s="362"/>
      <c r="T299" s="363"/>
    </row>
    <row r="300" spans="2:39" s="3" customFormat="1" ht="58.5" customHeight="1" x14ac:dyDescent="0.2">
      <c r="B300" s="521"/>
      <c r="C300" s="249" t="s">
        <v>76</v>
      </c>
      <c r="D300" s="249"/>
      <c r="E300" s="249"/>
      <c r="F300" s="249" t="s">
        <v>562</v>
      </c>
      <c r="G300" s="249"/>
      <c r="H300" s="249" t="s">
        <v>64</v>
      </c>
      <c r="I300" s="249"/>
      <c r="J300" s="249" t="s">
        <v>90</v>
      </c>
      <c r="K300" s="249"/>
      <c r="L300" s="249"/>
      <c r="M300" s="364"/>
      <c r="N300" s="546"/>
      <c r="O300" s="546"/>
      <c r="P300" s="546"/>
      <c r="Q300" s="546"/>
      <c r="R300" s="546"/>
      <c r="S300" s="546"/>
      <c r="T300" s="366"/>
      <c r="V300" s="91"/>
      <c r="W300" s="91"/>
      <c r="X300" s="91"/>
      <c r="Y300" s="91"/>
      <c r="Z300" s="91"/>
      <c r="AA300" s="91"/>
      <c r="AB300" s="91"/>
      <c r="AC300" s="91"/>
      <c r="AD300" s="91"/>
      <c r="AE300" s="91"/>
      <c r="AF300" s="91"/>
      <c r="AG300" s="91"/>
      <c r="AH300" s="91"/>
      <c r="AI300" s="91"/>
      <c r="AJ300" s="91"/>
      <c r="AK300" s="91"/>
      <c r="AL300" s="91"/>
      <c r="AM300" s="91"/>
    </row>
    <row r="301" spans="2:39" s="3" customFormat="1" ht="15" x14ac:dyDescent="0.2">
      <c r="B301" s="521"/>
      <c r="C301" s="308" t="s">
        <v>78</v>
      </c>
      <c r="D301" s="308"/>
      <c r="E301" s="308"/>
      <c r="F301" s="289">
        <f>+K304/100</f>
        <v>0</v>
      </c>
      <c r="G301" s="289"/>
      <c r="H301" s="289">
        <v>0</v>
      </c>
      <c r="I301" s="289"/>
      <c r="J301" s="289">
        <f>+F301</f>
        <v>0</v>
      </c>
      <c r="K301" s="289"/>
      <c r="L301" s="289"/>
      <c r="M301" s="364"/>
      <c r="N301" s="546"/>
      <c r="O301" s="546"/>
      <c r="P301" s="546"/>
      <c r="Q301" s="546"/>
      <c r="R301" s="546"/>
      <c r="S301" s="546"/>
      <c r="T301" s="366"/>
      <c r="V301" s="91"/>
      <c r="W301" s="91"/>
      <c r="X301" s="91"/>
      <c r="Y301" s="91"/>
      <c r="Z301" s="91"/>
      <c r="AA301" s="91"/>
      <c r="AB301" s="91"/>
      <c r="AC301" s="91"/>
      <c r="AD301" s="91"/>
      <c r="AE301" s="91"/>
      <c r="AF301" s="91"/>
      <c r="AG301" s="91"/>
      <c r="AH301" s="91"/>
      <c r="AI301" s="91"/>
      <c r="AJ301" s="91"/>
      <c r="AK301" s="91"/>
      <c r="AL301" s="91"/>
      <c r="AM301" s="91"/>
    </row>
    <row r="302" spans="2:39" s="3" customFormat="1" ht="14.25" customHeight="1" x14ac:dyDescent="0.2">
      <c r="B302" s="521"/>
      <c r="C302" s="133"/>
      <c r="D302" s="133"/>
      <c r="E302" s="133"/>
      <c r="F302" s="132"/>
      <c r="G302" s="132"/>
      <c r="H302" s="132"/>
      <c r="I302" s="132"/>
      <c r="J302" s="132"/>
      <c r="K302" s="132"/>
      <c r="L302" s="132"/>
      <c r="M302" s="364"/>
      <c r="N302" s="546"/>
      <c r="O302" s="546"/>
      <c r="P302" s="546"/>
      <c r="Q302" s="546"/>
      <c r="R302" s="546"/>
      <c r="S302" s="546"/>
      <c r="T302" s="366"/>
    </row>
    <row r="303" spans="2:39" ht="30" x14ac:dyDescent="0.2">
      <c r="B303" s="521"/>
      <c r="C303" s="249" t="s">
        <v>79</v>
      </c>
      <c r="D303" s="249"/>
      <c r="E303" s="287" t="s">
        <v>66</v>
      </c>
      <c r="F303" s="288"/>
      <c r="G303" s="135" t="s">
        <v>80</v>
      </c>
      <c r="H303" s="597" t="s">
        <v>83</v>
      </c>
      <c r="I303" s="598"/>
      <c r="J303" s="598"/>
      <c r="K303" s="598"/>
      <c r="L303" s="599"/>
      <c r="M303" s="364"/>
      <c r="N303" s="546"/>
      <c r="O303" s="546"/>
      <c r="P303" s="546"/>
      <c r="Q303" s="546"/>
      <c r="R303" s="546"/>
      <c r="S303" s="546"/>
      <c r="T303" s="366"/>
    </row>
    <row r="304" spans="2:39" ht="27.75" customHeight="1" x14ac:dyDescent="0.2">
      <c r="B304" s="521"/>
      <c r="C304" s="336">
        <f>I155</f>
        <v>42684</v>
      </c>
      <c r="D304" s="336"/>
      <c r="E304" s="533">
        <f>J155</f>
        <v>43764</v>
      </c>
      <c r="F304" s="534"/>
      <c r="G304" s="20">
        <f>+K155</f>
        <v>1080</v>
      </c>
      <c r="H304" s="281"/>
      <c r="I304" s="282"/>
      <c r="J304" s="282"/>
      <c r="K304" s="282"/>
      <c r="L304" s="283"/>
      <c r="M304" s="364"/>
      <c r="N304" s="546"/>
      <c r="O304" s="546"/>
      <c r="P304" s="546"/>
      <c r="Q304" s="546"/>
      <c r="R304" s="546"/>
      <c r="S304" s="546"/>
      <c r="T304" s="366"/>
    </row>
    <row r="305" spans="2:20" ht="14.1" customHeight="1" x14ac:dyDescent="0.2">
      <c r="B305" s="521"/>
      <c r="C305" s="287" t="s">
        <v>84</v>
      </c>
      <c r="D305" s="435"/>
      <c r="E305" s="435"/>
      <c r="F305" s="435"/>
      <c r="G305" s="435"/>
      <c r="H305" s="435"/>
      <c r="I305" s="435"/>
      <c r="J305" s="435"/>
      <c r="K305" s="435"/>
      <c r="L305" s="288"/>
      <c r="M305" s="367"/>
      <c r="N305" s="368"/>
      <c r="O305" s="368"/>
      <c r="P305" s="368"/>
      <c r="Q305" s="368"/>
      <c r="R305" s="368"/>
      <c r="S305" s="368"/>
      <c r="T305" s="369"/>
    </row>
    <row r="306" spans="2:20" s="3" customFormat="1" ht="15" customHeight="1" x14ac:dyDescent="0.2">
      <c r="B306" s="521"/>
      <c r="C306" s="287" t="s">
        <v>98</v>
      </c>
      <c r="D306" s="435"/>
      <c r="E306" s="435"/>
      <c r="F306" s="435"/>
      <c r="G306" s="288"/>
      <c r="H306" s="249" t="s">
        <v>105</v>
      </c>
      <c r="I306" s="249"/>
      <c r="J306" s="249" t="s">
        <v>100</v>
      </c>
      <c r="K306" s="249"/>
      <c r="L306" s="130" t="s">
        <v>457</v>
      </c>
      <c r="M306" s="517" t="s">
        <v>101</v>
      </c>
      <c r="N306" s="518"/>
      <c r="O306" s="518"/>
      <c r="P306" s="518"/>
      <c r="Q306" s="518"/>
      <c r="R306" s="518"/>
      <c r="S306" s="518"/>
      <c r="T306" s="519"/>
    </row>
    <row r="307" spans="2:20" ht="15" x14ac:dyDescent="0.2">
      <c r="B307" s="521"/>
      <c r="C307" s="287" t="s">
        <v>103</v>
      </c>
      <c r="D307" s="435"/>
      <c r="E307" s="435"/>
      <c r="F307" s="435"/>
      <c r="G307" s="288"/>
      <c r="H307" s="249" t="s">
        <v>103</v>
      </c>
      <c r="I307" s="249"/>
      <c r="J307" s="513" t="s">
        <v>103</v>
      </c>
      <c r="K307" s="513"/>
      <c r="L307" s="135" t="s">
        <v>103</v>
      </c>
      <c r="M307" s="284"/>
      <c r="N307" s="285"/>
      <c r="O307" s="285"/>
      <c r="P307" s="285"/>
      <c r="Q307" s="285"/>
      <c r="R307" s="285"/>
      <c r="S307" s="285"/>
      <c r="T307" s="286"/>
    </row>
    <row r="308" spans="2:20" ht="27.75" customHeight="1" x14ac:dyDescent="0.2">
      <c r="B308" s="287"/>
      <c r="C308" s="435"/>
      <c r="D308" s="435"/>
      <c r="E308" s="435"/>
      <c r="F308" s="435"/>
      <c r="G308" s="435"/>
      <c r="H308" s="435"/>
      <c r="I308" s="435"/>
      <c r="J308" s="435"/>
      <c r="K308" s="435"/>
      <c r="L308" s="435"/>
      <c r="M308" s="435"/>
      <c r="N308" s="435"/>
      <c r="O308" s="435"/>
      <c r="P308" s="435"/>
      <c r="Q308" s="435"/>
      <c r="R308" s="435"/>
      <c r="S308" s="435"/>
      <c r="T308" s="288"/>
    </row>
    <row r="309" spans="2:20" ht="27" customHeight="1" x14ac:dyDescent="0.2">
      <c r="B309" s="496" t="s">
        <v>91</v>
      </c>
      <c r="C309" s="499" t="s">
        <v>680</v>
      </c>
      <c r="D309" s="500"/>
      <c r="E309" s="500"/>
      <c r="F309" s="500"/>
      <c r="G309" s="500"/>
      <c r="H309" s="500"/>
      <c r="I309" s="500"/>
      <c r="J309" s="500"/>
      <c r="K309" s="500"/>
      <c r="L309" s="500"/>
      <c r="M309" s="500"/>
      <c r="N309" s="500"/>
      <c r="O309" s="500"/>
      <c r="P309" s="500"/>
      <c r="Q309" s="500"/>
      <c r="R309" s="500"/>
      <c r="S309" s="500"/>
      <c r="T309" s="501"/>
    </row>
    <row r="310" spans="2:20" ht="14.1" customHeight="1" x14ac:dyDescent="0.2">
      <c r="B310" s="497"/>
      <c r="C310" s="312" t="s">
        <v>121</v>
      </c>
      <c r="D310" s="313"/>
      <c r="E310" s="313"/>
      <c r="F310" s="313"/>
      <c r="G310" s="313"/>
      <c r="H310" s="313"/>
      <c r="I310" s="313"/>
      <c r="J310" s="313"/>
      <c r="K310" s="313"/>
      <c r="L310" s="314"/>
      <c r="M310" s="312"/>
      <c r="N310" s="313"/>
      <c r="O310" s="313"/>
      <c r="P310" s="313"/>
      <c r="Q310" s="313"/>
      <c r="R310" s="313"/>
      <c r="S310" s="313"/>
      <c r="T310" s="314"/>
    </row>
    <row r="311" spans="2:20" ht="27.75" customHeight="1" x14ac:dyDescent="0.2">
      <c r="B311" s="497"/>
      <c r="C311" s="249" t="s">
        <v>76</v>
      </c>
      <c r="D311" s="249"/>
      <c r="E311" s="249"/>
      <c r="F311" s="249" t="s">
        <v>562</v>
      </c>
      <c r="G311" s="249"/>
      <c r="H311" s="249" t="s">
        <v>64</v>
      </c>
      <c r="I311" s="249"/>
      <c r="J311" s="249" t="s">
        <v>77</v>
      </c>
      <c r="K311" s="249"/>
      <c r="L311" s="249"/>
      <c r="M311" s="361"/>
      <c r="N311" s="362"/>
      <c r="O311" s="362"/>
      <c r="P311" s="362"/>
      <c r="Q311" s="362"/>
      <c r="R311" s="362"/>
      <c r="S311" s="362"/>
      <c r="T311" s="363"/>
    </row>
    <row r="312" spans="2:20" ht="21.6" customHeight="1" x14ac:dyDescent="0.2">
      <c r="B312" s="497"/>
      <c r="C312" s="308" t="s">
        <v>78</v>
      </c>
      <c r="D312" s="308"/>
      <c r="E312" s="308"/>
      <c r="F312" s="498">
        <v>1</v>
      </c>
      <c r="G312" s="498"/>
      <c r="H312" s="259">
        <v>0.79549999999999998</v>
      </c>
      <c r="I312" s="259"/>
      <c r="J312" s="259">
        <f>F312-H312</f>
        <v>0.20450000000000002</v>
      </c>
      <c r="K312" s="259"/>
      <c r="L312" s="259"/>
      <c r="M312" s="367"/>
      <c r="N312" s="368"/>
      <c r="O312" s="368"/>
      <c r="P312" s="368"/>
      <c r="Q312" s="368"/>
      <c r="R312" s="368"/>
      <c r="S312" s="368"/>
      <c r="T312" s="369"/>
    </row>
    <row r="313" spans="2:20" ht="24" customHeight="1" x14ac:dyDescent="0.2">
      <c r="B313" s="497"/>
      <c r="C313" s="304" t="s">
        <v>85</v>
      </c>
      <c r="D313" s="304"/>
      <c r="E313" s="304"/>
      <c r="F313" s="304"/>
      <c r="G313" s="304" t="s">
        <v>46</v>
      </c>
      <c r="H313" s="304"/>
      <c r="I313" s="304"/>
      <c r="J313" s="304"/>
      <c r="K313" s="502" t="s">
        <v>86</v>
      </c>
      <c r="L313" s="503"/>
      <c r="M313" s="503"/>
      <c r="N313" s="503"/>
      <c r="O313" s="503"/>
      <c r="P313" s="503"/>
      <c r="Q313" s="503"/>
      <c r="R313" s="503"/>
      <c r="S313" s="503"/>
      <c r="T313" s="504"/>
    </row>
    <row r="314" spans="2:20" ht="24.4" customHeight="1" x14ac:dyDescent="0.2">
      <c r="B314" s="497"/>
      <c r="C314" s="304" t="s">
        <v>87</v>
      </c>
      <c r="D314" s="304"/>
      <c r="E314" s="304" t="s">
        <v>563</v>
      </c>
      <c r="F314" s="304"/>
      <c r="G314" s="304"/>
      <c r="H314" s="304"/>
      <c r="I314" s="304"/>
      <c r="J314" s="304"/>
      <c r="K314" s="505"/>
      <c r="L314" s="506"/>
      <c r="M314" s="506"/>
      <c r="N314" s="506"/>
      <c r="O314" s="506"/>
      <c r="P314" s="506"/>
      <c r="Q314" s="506"/>
      <c r="R314" s="506"/>
      <c r="S314" s="506"/>
      <c r="T314" s="507"/>
    </row>
    <row r="315" spans="2:20" ht="31.15" customHeight="1" x14ac:dyDescent="0.2">
      <c r="B315" s="497"/>
      <c r="C315" s="267" t="s">
        <v>1074</v>
      </c>
      <c r="D315" s="262"/>
      <c r="E315" s="267"/>
      <c r="F315" s="262"/>
      <c r="G315" s="267" t="s">
        <v>744</v>
      </c>
      <c r="H315" s="254"/>
      <c r="I315" s="254"/>
      <c r="J315" s="255"/>
      <c r="K315" s="256" t="s">
        <v>1075</v>
      </c>
      <c r="L315" s="257"/>
      <c r="M315" s="257"/>
      <c r="N315" s="257"/>
      <c r="O315" s="257"/>
      <c r="P315" s="257"/>
      <c r="Q315" s="257"/>
      <c r="R315" s="257"/>
      <c r="S315" s="257"/>
      <c r="T315" s="258"/>
    </row>
    <row r="316" spans="2:20" ht="30.6" customHeight="1" x14ac:dyDescent="0.2">
      <c r="B316" s="497"/>
      <c r="C316" s="267" t="s">
        <v>952</v>
      </c>
      <c r="D316" s="262"/>
      <c r="E316" s="267" t="s">
        <v>1007</v>
      </c>
      <c r="F316" s="262"/>
      <c r="G316" s="267" t="s">
        <v>818</v>
      </c>
      <c r="H316" s="254"/>
      <c r="I316" s="254"/>
      <c r="J316" s="255"/>
      <c r="K316" s="256" t="s">
        <v>1076</v>
      </c>
      <c r="L316" s="257"/>
      <c r="M316" s="257"/>
      <c r="N316" s="257"/>
      <c r="O316" s="257"/>
      <c r="P316" s="257"/>
      <c r="Q316" s="257"/>
      <c r="R316" s="257"/>
      <c r="S316" s="257"/>
      <c r="T316" s="258"/>
    </row>
    <row r="317" spans="2:20" ht="52.9" customHeight="1" x14ac:dyDescent="0.2">
      <c r="B317" s="497"/>
      <c r="C317" s="267" t="s">
        <v>952</v>
      </c>
      <c r="D317" s="262"/>
      <c r="E317" s="267" t="s">
        <v>976</v>
      </c>
      <c r="F317" s="262"/>
      <c r="G317" s="267" t="s">
        <v>744</v>
      </c>
      <c r="H317" s="254"/>
      <c r="I317" s="254"/>
      <c r="J317" s="255"/>
      <c r="K317" s="256" t="s">
        <v>1008</v>
      </c>
      <c r="L317" s="257"/>
      <c r="M317" s="257"/>
      <c r="N317" s="257"/>
      <c r="O317" s="257"/>
      <c r="P317" s="257"/>
      <c r="Q317" s="257"/>
      <c r="R317" s="257"/>
      <c r="S317" s="257"/>
      <c r="T317" s="258"/>
    </row>
    <row r="318" spans="2:20" ht="38.450000000000003" customHeight="1" x14ac:dyDescent="0.2">
      <c r="B318" s="497"/>
      <c r="C318" s="267" t="s">
        <v>787</v>
      </c>
      <c r="D318" s="255"/>
      <c r="E318" s="267"/>
      <c r="F318" s="262"/>
      <c r="G318" s="260" t="s">
        <v>819</v>
      </c>
      <c r="H318" s="261"/>
      <c r="I318" s="261"/>
      <c r="J318" s="262"/>
      <c r="K318" s="508" t="s">
        <v>1009</v>
      </c>
      <c r="L318" s="509"/>
      <c r="M318" s="509"/>
      <c r="N318" s="509"/>
      <c r="O318" s="509"/>
      <c r="P318" s="509"/>
      <c r="Q318" s="509"/>
      <c r="R318" s="509"/>
      <c r="S318" s="509"/>
      <c r="T318" s="510"/>
    </row>
    <row r="319" spans="2:20" ht="30" customHeight="1" x14ac:dyDescent="0.2">
      <c r="B319" s="497"/>
      <c r="C319" s="267" t="s">
        <v>846</v>
      </c>
      <c r="D319" s="255"/>
      <c r="E319" s="267"/>
      <c r="F319" s="262"/>
      <c r="G319" s="260" t="s">
        <v>819</v>
      </c>
      <c r="H319" s="261"/>
      <c r="I319" s="261"/>
      <c r="J319" s="262"/>
      <c r="K319" s="508" t="s">
        <v>1010</v>
      </c>
      <c r="L319" s="509"/>
      <c r="M319" s="509"/>
      <c r="N319" s="509"/>
      <c r="O319" s="509"/>
      <c r="P319" s="509"/>
      <c r="Q319" s="509"/>
      <c r="R319" s="509"/>
      <c r="S319" s="509"/>
      <c r="T319" s="510"/>
    </row>
    <row r="320" spans="2:20" ht="30" customHeight="1" x14ac:dyDescent="0.2">
      <c r="B320" s="497"/>
      <c r="C320" s="267" t="s">
        <v>809</v>
      </c>
      <c r="D320" s="255"/>
      <c r="E320" s="267" t="s">
        <v>847</v>
      </c>
      <c r="F320" s="255"/>
      <c r="G320" s="260" t="s">
        <v>819</v>
      </c>
      <c r="H320" s="261"/>
      <c r="I320" s="261"/>
      <c r="J320" s="262"/>
      <c r="K320" s="508" t="s">
        <v>953</v>
      </c>
      <c r="L320" s="509"/>
      <c r="M320" s="509"/>
      <c r="N320" s="509"/>
      <c r="O320" s="509"/>
      <c r="P320" s="509"/>
      <c r="Q320" s="509"/>
      <c r="R320" s="509"/>
      <c r="S320" s="509"/>
      <c r="T320" s="510"/>
    </row>
    <row r="321" spans="2:24" ht="50.45" customHeight="1" x14ac:dyDescent="0.2">
      <c r="B321" s="497"/>
      <c r="C321" s="267"/>
      <c r="D321" s="255"/>
      <c r="E321" s="267"/>
      <c r="F321" s="255"/>
      <c r="G321" s="267" t="s">
        <v>921</v>
      </c>
      <c r="H321" s="254"/>
      <c r="I321" s="254"/>
      <c r="J321" s="255"/>
      <c r="K321" s="508" t="s">
        <v>1077</v>
      </c>
      <c r="L321" s="509"/>
      <c r="M321" s="509"/>
      <c r="N321" s="509"/>
      <c r="O321" s="509"/>
      <c r="P321" s="509"/>
      <c r="Q321" s="509"/>
      <c r="R321" s="509"/>
      <c r="S321" s="509"/>
      <c r="T321" s="510"/>
    </row>
    <row r="322" spans="2:24" ht="27.75" customHeight="1" x14ac:dyDescent="0.2">
      <c r="B322" s="287"/>
      <c r="C322" s="435"/>
      <c r="D322" s="435"/>
      <c r="E322" s="435"/>
      <c r="F322" s="435"/>
      <c r="G322" s="435"/>
      <c r="H322" s="435"/>
      <c r="I322" s="435"/>
      <c r="J322" s="435"/>
      <c r="K322" s="435"/>
      <c r="L322" s="435"/>
      <c r="M322" s="435"/>
      <c r="N322" s="435"/>
      <c r="O322" s="435"/>
      <c r="P322" s="435"/>
      <c r="Q322" s="435"/>
      <c r="R322" s="435"/>
      <c r="S322" s="435"/>
      <c r="T322" s="288"/>
    </row>
    <row r="323" spans="2:24" ht="25.9" customHeight="1" x14ac:dyDescent="0.2">
      <c r="B323" s="294" t="s">
        <v>106</v>
      </c>
      <c r="C323" s="295"/>
      <c r="D323" s="295"/>
      <c r="E323" s="295"/>
      <c r="F323" s="295"/>
      <c r="G323" s="295"/>
      <c r="H323" s="295"/>
      <c r="I323" s="295"/>
      <c r="J323" s="295"/>
      <c r="K323" s="295"/>
      <c r="L323" s="295"/>
      <c r="M323" s="295"/>
      <c r="N323" s="295"/>
      <c r="O323" s="295"/>
      <c r="P323" s="295"/>
      <c r="Q323" s="295"/>
      <c r="R323" s="295"/>
      <c r="S323" s="295"/>
      <c r="T323" s="296"/>
    </row>
    <row r="324" spans="2:24" ht="23.45" customHeight="1" x14ac:dyDescent="0.2">
      <c r="B324" s="466" t="s">
        <v>48</v>
      </c>
      <c r="C324" s="467"/>
      <c r="D324" s="467"/>
      <c r="E324" s="467"/>
      <c r="F324" s="468"/>
      <c r="G324" s="388" t="s">
        <v>107</v>
      </c>
      <c r="H324" s="388"/>
      <c r="I324" s="388"/>
      <c r="J324" s="388"/>
      <c r="K324" s="388"/>
      <c r="L324" s="388"/>
      <c r="M324" s="388"/>
      <c r="N324" s="388"/>
      <c r="O324" s="388"/>
      <c r="P324" s="388"/>
      <c r="Q324" s="388"/>
      <c r="R324" s="388"/>
      <c r="S324" s="466" t="s">
        <v>108</v>
      </c>
      <c r="T324" s="468"/>
    </row>
    <row r="325" spans="2:24" ht="181.9" customHeight="1" x14ac:dyDescent="0.2">
      <c r="B325" s="249" t="s">
        <v>554</v>
      </c>
      <c r="C325" s="249"/>
      <c r="D325" s="249"/>
      <c r="E325" s="249"/>
      <c r="F325" s="249"/>
      <c r="G325" s="308" t="s">
        <v>985</v>
      </c>
      <c r="H325" s="308"/>
      <c r="I325" s="308"/>
      <c r="J325" s="308"/>
      <c r="K325" s="308"/>
      <c r="L325" s="308"/>
      <c r="M325" s="308"/>
      <c r="N325" s="308"/>
      <c r="O325" s="308"/>
      <c r="P325" s="308"/>
      <c r="Q325" s="308"/>
      <c r="R325" s="308"/>
      <c r="S325" s="284" t="s">
        <v>871</v>
      </c>
      <c r="T325" s="286"/>
      <c r="V325" s="495"/>
      <c r="W325" s="495"/>
    </row>
    <row r="326" spans="2:24" ht="47.45" customHeight="1" x14ac:dyDescent="0.2">
      <c r="B326" s="249" t="s">
        <v>907</v>
      </c>
      <c r="C326" s="249"/>
      <c r="D326" s="249"/>
      <c r="E326" s="249"/>
      <c r="F326" s="249"/>
      <c r="G326" s="535" t="s">
        <v>1025</v>
      </c>
      <c r="H326" s="308"/>
      <c r="I326" s="308"/>
      <c r="J326" s="308"/>
      <c r="K326" s="308"/>
      <c r="L326" s="308"/>
      <c r="M326" s="308"/>
      <c r="N326" s="308"/>
      <c r="O326" s="308"/>
      <c r="P326" s="308"/>
      <c r="Q326" s="308"/>
      <c r="R326" s="308"/>
      <c r="S326" s="284" t="s">
        <v>930</v>
      </c>
      <c r="T326" s="286"/>
    </row>
    <row r="327" spans="2:24" ht="42.6" customHeight="1" x14ac:dyDescent="0.2">
      <c r="B327" s="249" t="s">
        <v>1029</v>
      </c>
      <c r="C327" s="249"/>
      <c r="D327" s="249"/>
      <c r="E327" s="249"/>
      <c r="F327" s="249"/>
      <c r="G327" s="284" t="s">
        <v>1030</v>
      </c>
      <c r="H327" s="285"/>
      <c r="I327" s="285"/>
      <c r="J327" s="285"/>
      <c r="K327" s="285"/>
      <c r="L327" s="285"/>
      <c r="M327" s="285"/>
      <c r="N327" s="285"/>
      <c r="O327" s="285"/>
      <c r="P327" s="285"/>
      <c r="Q327" s="285"/>
      <c r="R327" s="286"/>
      <c r="S327" s="469"/>
      <c r="T327" s="471"/>
    </row>
    <row r="328" spans="2:24" ht="42.6" customHeight="1" x14ac:dyDescent="0.2">
      <c r="B328" s="249" t="s">
        <v>1031</v>
      </c>
      <c r="C328" s="249"/>
      <c r="D328" s="249"/>
      <c r="E328" s="249"/>
      <c r="F328" s="249"/>
      <c r="G328" s="284" t="s">
        <v>1030</v>
      </c>
      <c r="H328" s="285"/>
      <c r="I328" s="285"/>
      <c r="J328" s="285"/>
      <c r="K328" s="285"/>
      <c r="L328" s="285"/>
      <c r="M328" s="285"/>
      <c r="N328" s="285"/>
      <c r="O328" s="285"/>
      <c r="P328" s="285"/>
      <c r="Q328" s="285"/>
      <c r="R328" s="286"/>
      <c r="S328" s="469"/>
      <c r="T328" s="471"/>
    </row>
    <row r="329" spans="2:24" ht="26.25" customHeight="1" x14ac:dyDescent="0.2">
      <c r="B329" s="294" t="s">
        <v>548</v>
      </c>
      <c r="C329" s="295"/>
      <c r="D329" s="295"/>
      <c r="E329" s="295"/>
      <c r="F329" s="295"/>
      <c r="G329" s="295"/>
      <c r="H329" s="295"/>
      <c r="I329" s="295"/>
      <c r="J329" s="295"/>
      <c r="K329" s="295"/>
      <c r="L329" s="295"/>
      <c r="M329" s="295"/>
      <c r="N329" s="295"/>
      <c r="O329" s="295"/>
      <c r="P329" s="295"/>
      <c r="Q329" s="295"/>
      <c r="R329" s="295"/>
      <c r="S329" s="295"/>
      <c r="T329" s="296"/>
    </row>
    <row r="330" spans="2:24" ht="23.25" customHeight="1" x14ac:dyDescent="0.2">
      <c r="B330" s="536" t="s">
        <v>48</v>
      </c>
      <c r="C330" s="537"/>
      <c r="D330" s="537"/>
      <c r="E330" s="537"/>
      <c r="F330" s="538"/>
      <c r="G330" s="466" t="s">
        <v>107</v>
      </c>
      <c r="H330" s="467"/>
      <c r="I330" s="467"/>
      <c r="J330" s="467"/>
      <c r="K330" s="467"/>
      <c r="L330" s="467"/>
      <c r="M330" s="467"/>
      <c r="N330" s="467"/>
      <c r="O330" s="467"/>
      <c r="P330" s="467"/>
      <c r="Q330" s="467"/>
      <c r="R330" s="468"/>
      <c r="S330" s="466" t="s">
        <v>108</v>
      </c>
      <c r="T330" s="468"/>
    </row>
    <row r="331" spans="2:24" ht="321" customHeight="1" x14ac:dyDescent="0.2">
      <c r="B331" s="469" t="s">
        <v>954</v>
      </c>
      <c r="C331" s="470"/>
      <c r="D331" s="470"/>
      <c r="E331" s="470"/>
      <c r="F331" s="471"/>
      <c r="G331" s="469" t="s">
        <v>1016</v>
      </c>
      <c r="H331" s="470"/>
      <c r="I331" s="470"/>
      <c r="J331" s="470"/>
      <c r="K331" s="470"/>
      <c r="L331" s="470"/>
      <c r="M331" s="470"/>
      <c r="N331" s="470"/>
      <c r="O331" s="470"/>
      <c r="P331" s="470"/>
      <c r="Q331" s="470"/>
      <c r="R331" s="471"/>
      <c r="S331" s="337" t="s">
        <v>941</v>
      </c>
      <c r="T331" s="337"/>
    </row>
    <row r="332" spans="2:24" ht="141.6" customHeight="1" x14ac:dyDescent="0.2">
      <c r="B332" s="469" t="s">
        <v>955</v>
      </c>
      <c r="C332" s="470"/>
      <c r="D332" s="470"/>
      <c r="E332" s="470"/>
      <c r="F332" s="471"/>
      <c r="G332" s="469" t="s">
        <v>1017</v>
      </c>
      <c r="H332" s="470"/>
      <c r="I332" s="470"/>
      <c r="J332" s="470"/>
      <c r="K332" s="470"/>
      <c r="L332" s="470"/>
      <c r="M332" s="470"/>
      <c r="N332" s="470"/>
      <c r="O332" s="470"/>
      <c r="P332" s="470"/>
      <c r="Q332" s="470"/>
      <c r="R332" s="471"/>
      <c r="S332" s="284" t="s">
        <v>929</v>
      </c>
      <c r="T332" s="286"/>
    </row>
    <row r="333" spans="2:24" ht="26.25" customHeight="1" x14ac:dyDescent="0.2">
      <c r="B333" s="294" t="s">
        <v>122</v>
      </c>
      <c r="C333" s="295"/>
      <c r="D333" s="295"/>
      <c r="E333" s="295"/>
      <c r="F333" s="295"/>
      <c r="G333" s="295"/>
      <c r="H333" s="295"/>
      <c r="I333" s="295"/>
      <c r="J333" s="295"/>
      <c r="K333" s="295"/>
      <c r="L333" s="295"/>
      <c r="M333" s="295"/>
      <c r="N333" s="295"/>
      <c r="O333" s="295"/>
      <c r="P333" s="295"/>
      <c r="Q333" s="295"/>
      <c r="R333" s="295"/>
      <c r="S333" s="295"/>
      <c r="T333" s="296"/>
    </row>
    <row r="334" spans="2:24" ht="94.5" customHeight="1" x14ac:dyDescent="0.2">
      <c r="B334" s="536" t="s">
        <v>48</v>
      </c>
      <c r="C334" s="537"/>
      <c r="D334" s="537"/>
      <c r="E334" s="537"/>
      <c r="F334" s="538"/>
      <c r="G334" s="388" t="s">
        <v>107</v>
      </c>
      <c r="H334" s="388"/>
      <c r="I334" s="388"/>
      <c r="J334" s="388"/>
      <c r="K334" s="388"/>
      <c r="L334" s="388"/>
      <c r="M334" s="388"/>
      <c r="N334" s="388"/>
      <c r="O334" s="388"/>
      <c r="P334" s="388"/>
      <c r="Q334" s="388"/>
      <c r="R334" s="388"/>
      <c r="S334" s="466" t="s">
        <v>108</v>
      </c>
      <c r="T334" s="468"/>
    </row>
    <row r="335" spans="2:24" ht="147.6" customHeight="1" x14ac:dyDescent="0.2">
      <c r="B335" s="361" t="s">
        <v>740</v>
      </c>
      <c r="C335" s="362"/>
      <c r="D335" s="362"/>
      <c r="E335" s="362"/>
      <c r="F335" s="363"/>
      <c r="G335" s="575" t="s">
        <v>1120</v>
      </c>
      <c r="H335" s="576"/>
      <c r="I335" s="576"/>
      <c r="J335" s="576"/>
      <c r="K335" s="576"/>
      <c r="L335" s="576"/>
      <c r="M335" s="576"/>
      <c r="N335" s="576"/>
      <c r="O335" s="576"/>
      <c r="P335" s="576"/>
      <c r="Q335" s="576"/>
      <c r="R335" s="577"/>
      <c r="S335" s="545" t="s">
        <v>961</v>
      </c>
      <c r="T335" s="526"/>
      <c r="W335" s="569"/>
      <c r="X335" s="569"/>
    </row>
    <row r="336" spans="2:24" ht="271.14999999999998" customHeight="1" x14ac:dyDescent="0.2">
      <c r="B336" s="364"/>
      <c r="C336" s="365"/>
      <c r="D336" s="365"/>
      <c r="E336" s="365"/>
      <c r="F336" s="366"/>
      <c r="G336" s="570" t="s">
        <v>1093</v>
      </c>
      <c r="H336" s="571"/>
      <c r="I336" s="571"/>
      <c r="J336" s="571"/>
      <c r="K336" s="571"/>
      <c r="L336" s="571"/>
      <c r="M336" s="571"/>
      <c r="N336" s="571"/>
      <c r="O336" s="571"/>
      <c r="P336" s="571"/>
      <c r="Q336" s="571"/>
      <c r="R336" s="572"/>
      <c r="S336" s="526"/>
      <c r="T336" s="526"/>
      <c r="W336" s="569"/>
      <c r="X336" s="569"/>
    </row>
    <row r="337" spans="1:24" ht="188.45" customHeight="1" x14ac:dyDescent="0.2">
      <c r="A337" s="100"/>
      <c r="B337" s="364"/>
      <c r="C337" s="365"/>
      <c r="D337" s="365"/>
      <c r="E337" s="365"/>
      <c r="F337" s="366"/>
      <c r="G337" s="547" t="s">
        <v>1094</v>
      </c>
      <c r="H337" s="548"/>
      <c r="I337" s="548"/>
      <c r="J337" s="548"/>
      <c r="K337" s="548"/>
      <c r="L337" s="548"/>
      <c r="M337" s="548"/>
      <c r="N337" s="548"/>
      <c r="O337" s="548"/>
      <c r="P337" s="548"/>
      <c r="Q337" s="548"/>
      <c r="R337" s="548"/>
      <c r="S337" s="526"/>
      <c r="T337" s="526"/>
      <c r="W337" s="569"/>
      <c r="X337" s="569"/>
    </row>
    <row r="338" spans="1:24" ht="163.9" customHeight="1" x14ac:dyDescent="0.2">
      <c r="B338" s="364"/>
      <c r="C338" s="365"/>
      <c r="D338" s="365"/>
      <c r="E338" s="365"/>
      <c r="F338" s="366"/>
      <c r="G338" s="547" t="s">
        <v>1095</v>
      </c>
      <c r="H338" s="548"/>
      <c r="I338" s="548"/>
      <c r="J338" s="548"/>
      <c r="K338" s="548"/>
      <c r="L338" s="548"/>
      <c r="M338" s="548"/>
      <c r="N338" s="548"/>
      <c r="O338" s="548"/>
      <c r="P338" s="548"/>
      <c r="Q338" s="548"/>
      <c r="R338" s="548"/>
      <c r="S338" s="526"/>
      <c r="T338" s="526"/>
      <c r="W338" s="569"/>
      <c r="X338" s="569"/>
    </row>
    <row r="339" spans="1:24" ht="259.14999999999998" customHeight="1" x14ac:dyDescent="0.2">
      <c r="B339" s="364"/>
      <c r="C339" s="365"/>
      <c r="D339" s="365"/>
      <c r="E339" s="365"/>
      <c r="F339" s="366"/>
      <c r="G339" s="573" t="s">
        <v>1121</v>
      </c>
      <c r="H339" s="574"/>
      <c r="I339" s="574"/>
      <c r="J339" s="574"/>
      <c r="K339" s="574"/>
      <c r="L339" s="574"/>
      <c r="M339" s="574"/>
      <c r="N339" s="574"/>
      <c r="O339" s="574"/>
      <c r="P339" s="574"/>
      <c r="Q339" s="574"/>
      <c r="R339" s="574"/>
      <c r="S339" s="526"/>
      <c r="T339" s="526"/>
      <c r="W339" s="569"/>
      <c r="X339" s="569"/>
    </row>
    <row r="340" spans="1:24" ht="227.45" customHeight="1" x14ac:dyDescent="0.2">
      <c r="B340" s="364"/>
      <c r="C340" s="365"/>
      <c r="D340" s="365"/>
      <c r="E340" s="365"/>
      <c r="F340" s="366"/>
      <c r="G340" s="547" t="s">
        <v>1096</v>
      </c>
      <c r="H340" s="548"/>
      <c r="I340" s="548"/>
      <c r="J340" s="548"/>
      <c r="K340" s="548"/>
      <c r="L340" s="548"/>
      <c r="M340" s="548"/>
      <c r="N340" s="548"/>
      <c r="O340" s="548"/>
      <c r="P340" s="548"/>
      <c r="Q340" s="548"/>
      <c r="R340" s="548"/>
      <c r="S340" s="526"/>
      <c r="T340" s="526"/>
      <c r="W340" s="569"/>
      <c r="X340" s="569"/>
    </row>
    <row r="341" spans="1:24" ht="187.15" customHeight="1" x14ac:dyDescent="0.2">
      <c r="B341" s="364"/>
      <c r="C341" s="365"/>
      <c r="D341" s="365"/>
      <c r="E341" s="365"/>
      <c r="F341" s="366"/>
      <c r="G341" s="573" t="s">
        <v>1097</v>
      </c>
      <c r="H341" s="574"/>
      <c r="I341" s="574"/>
      <c r="J341" s="574"/>
      <c r="K341" s="574"/>
      <c r="L341" s="574"/>
      <c r="M341" s="574"/>
      <c r="N341" s="574"/>
      <c r="O341" s="574"/>
      <c r="P341" s="574"/>
      <c r="Q341" s="574"/>
      <c r="R341" s="574"/>
      <c r="S341" s="526"/>
      <c r="T341" s="526"/>
      <c r="W341" s="569"/>
      <c r="X341" s="569"/>
    </row>
    <row r="342" spans="1:24" ht="210.6" customHeight="1" x14ac:dyDescent="0.2">
      <c r="B342" s="364"/>
      <c r="C342" s="365"/>
      <c r="D342" s="365"/>
      <c r="E342" s="365"/>
      <c r="F342" s="366"/>
      <c r="G342" s="547" t="s">
        <v>1122</v>
      </c>
      <c r="H342" s="548"/>
      <c r="I342" s="548"/>
      <c r="J342" s="548"/>
      <c r="K342" s="548"/>
      <c r="L342" s="548"/>
      <c r="M342" s="548"/>
      <c r="N342" s="548"/>
      <c r="O342" s="548"/>
      <c r="P342" s="548"/>
      <c r="Q342" s="548"/>
      <c r="R342" s="549"/>
      <c r="S342" s="526"/>
      <c r="T342" s="526"/>
      <c r="W342" s="569"/>
      <c r="X342" s="569"/>
    </row>
    <row r="343" spans="1:24" ht="127.15" customHeight="1" x14ac:dyDescent="0.2">
      <c r="B343" s="364"/>
      <c r="C343" s="365"/>
      <c r="D343" s="365"/>
      <c r="E343" s="365"/>
      <c r="F343" s="366"/>
      <c r="G343" s="547" t="s">
        <v>1098</v>
      </c>
      <c r="H343" s="548"/>
      <c r="I343" s="548"/>
      <c r="J343" s="548"/>
      <c r="K343" s="548"/>
      <c r="L343" s="548"/>
      <c r="M343" s="548"/>
      <c r="N343" s="548"/>
      <c r="O343" s="548"/>
      <c r="P343" s="548"/>
      <c r="Q343" s="548"/>
      <c r="R343" s="549"/>
      <c r="S343" s="526"/>
      <c r="T343" s="526"/>
      <c r="W343" s="569"/>
      <c r="X343" s="569"/>
    </row>
    <row r="344" spans="1:24" ht="215.45" customHeight="1" x14ac:dyDescent="0.2">
      <c r="B344" s="364"/>
      <c r="C344" s="365"/>
      <c r="D344" s="365"/>
      <c r="E344" s="365"/>
      <c r="F344" s="366"/>
      <c r="G344" s="547" t="s">
        <v>1123</v>
      </c>
      <c r="H344" s="548"/>
      <c r="I344" s="548"/>
      <c r="J344" s="548"/>
      <c r="K344" s="548"/>
      <c r="L344" s="548"/>
      <c r="M344" s="548"/>
      <c r="N344" s="548"/>
      <c r="O344" s="548"/>
      <c r="P344" s="548"/>
      <c r="Q344" s="548"/>
      <c r="R344" s="548"/>
      <c r="S344" s="526"/>
      <c r="T344" s="526"/>
      <c r="W344" s="569"/>
      <c r="X344" s="569"/>
    </row>
    <row r="345" spans="1:24" ht="409.15" customHeight="1" x14ac:dyDescent="0.2">
      <c r="B345" s="364"/>
      <c r="C345" s="365"/>
      <c r="D345" s="365"/>
      <c r="E345" s="365"/>
      <c r="F345" s="366"/>
      <c r="G345" s="591" t="s">
        <v>1099</v>
      </c>
      <c r="H345" s="592"/>
      <c r="I345" s="592"/>
      <c r="J345" s="592"/>
      <c r="K345" s="592"/>
      <c r="L345" s="592"/>
      <c r="M345" s="592"/>
      <c r="N345" s="592"/>
      <c r="O345" s="592"/>
      <c r="P345" s="592"/>
      <c r="Q345" s="592"/>
      <c r="R345" s="593"/>
      <c r="S345" s="526"/>
      <c r="T345" s="526"/>
      <c r="W345" s="569"/>
      <c r="X345" s="569"/>
    </row>
    <row r="346" spans="1:24" ht="22.15" customHeight="1" x14ac:dyDescent="0.2">
      <c r="B346" s="364"/>
      <c r="C346" s="365"/>
      <c r="D346" s="365"/>
      <c r="E346" s="365"/>
      <c r="F346" s="366"/>
      <c r="G346" s="594"/>
      <c r="H346" s="595"/>
      <c r="I346" s="595"/>
      <c r="J346" s="595"/>
      <c r="K346" s="595"/>
      <c r="L346" s="595"/>
      <c r="M346" s="595"/>
      <c r="N346" s="595"/>
      <c r="O346" s="595"/>
      <c r="P346" s="595"/>
      <c r="Q346" s="595"/>
      <c r="R346" s="596"/>
      <c r="S346" s="526"/>
      <c r="T346" s="526"/>
      <c r="W346" s="569"/>
      <c r="X346" s="569"/>
    </row>
    <row r="347" spans="1:24" ht="132.6" customHeight="1" x14ac:dyDescent="0.2">
      <c r="B347" s="364"/>
      <c r="C347" s="365"/>
      <c r="D347" s="365"/>
      <c r="E347" s="365"/>
      <c r="F347" s="366"/>
      <c r="G347" s="547" t="s">
        <v>1100</v>
      </c>
      <c r="H347" s="548"/>
      <c r="I347" s="548"/>
      <c r="J347" s="548"/>
      <c r="K347" s="548"/>
      <c r="L347" s="548"/>
      <c r="M347" s="548"/>
      <c r="N347" s="548"/>
      <c r="O347" s="548"/>
      <c r="P347" s="548"/>
      <c r="Q347" s="548"/>
      <c r="R347" s="548"/>
      <c r="S347" s="526"/>
      <c r="T347" s="526"/>
      <c r="W347" s="569"/>
      <c r="X347" s="569"/>
    </row>
    <row r="348" spans="1:24" ht="187.15" customHeight="1" x14ac:dyDescent="0.2">
      <c r="B348" s="364"/>
      <c r="C348" s="365"/>
      <c r="D348" s="365"/>
      <c r="E348" s="365"/>
      <c r="F348" s="366"/>
      <c r="G348" s="547" t="s">
        <v>1124</v>
      </c>
      <c r="H348" s="548"/>
      <c r="I348" s="548"/>
      <c r="J348" s="548"/>
      <c r="K348" s="548"/>
      <c r="L348" s="548"/>
      <c r="M348" s="548"/>
      <c r="N348" s="548"/>
      <c r="O348" s="548"/>
      <c r="P348" s="548"/>
      <c r="Q348" s="548"/>
      <c r="R348" s="549"/>
      <c r="S348" s="526"/>
      <c r="T348" s="526"/>
      <c r="W348" s="569"/>
      <c r="X348" s="569"/>
    </row>
    <row r="349" spans="1:24" ht="208.15" customHeight="1" x14ac:dyDescent="0.2">
      <c r="B349" s="364"/>
      <c r="C349" s="365"/>
      <c r="D349" s="365"/>
      <c r="E349" s="365"/>
      <c r="F349" s="366"/>
      <c r="G349" s="547" t="s">
        <v>1101</v>
      </c>
      <c r="H349" s="562"/>
      <c r="I349" s="562"/>
      <c r="J349" s="562"/>
      <c r="K349" s="562"/>
      <c r="L349" s="562"/>
      <c r="M349" s="562"/>
      <c r="N349" s="562"/>
      <c r="O349" s="562"/>
      <c r="P349" s="562"/>
      <c r="Q349" s="562"/>
      <c r="R349" s="563"/>
      <c r="S349" s="526"/>
      <c r="T349" s="526"/>
      <c r="W349" s="569"/>
      <c r="X349" s="569"/>
    </row>
    <row r="350" spans="1:24" ht="409.6" customHeight="1" x14ac:dyDescent="0.2">
      <c r="B350" s="364"/>
      <c r="C350" s="365"/>
      <c r="D350" s="365"/>
      <c r="E350" s="365"/>
      <c r="F350" s="366"/>
      <c r="G350" s="591" t="s">
        <v>1102</v>
      </c>
      <c r="H350" s="592"/>
      <c r="I350" s="592"/>
      <c r="J350" s="592"/>
      <c r="K350" s="592"/>
      <c r="L350" s="592"/>
      <c r="M350" s="592"/>
      <c r="N350" s="592"/>
      <c r="O350" s="592"/>
      <c r="P350" s="592"/>
      <c r="Q350" s="592"/>
      <c r="R350" s="593"/>
      <c r="S350" s="526"/>
      <c r="T350" s="526"/>
      <c r="W350" s="569"/>
      <c r="X350" s="569"/>
    </row>
    <row r="351" spans="1:24" ht="27" customHeight="1" x14ac:dyDescent="0.2">
      <c r="B351" s="364"/>
      <c r="C351" s="365"/>
      <c r="D351" s="365"/>
      <c r="E351" s="365"/>
      <c r="F351" s="366"/>
      <c r="G351" s="594"/>
      <c r="H351" s="595"/>
      <c r="I351" s="595"/>
      <c r="J351" s="595"/>
      <c r="K351" s="595"/>
      <c r="L351" s="595"/>
      <c r="M351" s="595"/>
      <c r="N351" s="595"/>
      <c r="O351" s="595"/>
      <c r="P351" s="595"/>
      <c r="Q351" s="595"/>
      <c r="R351" s="596"/>
      <c r="S351" s="526"/>
      <c r="T351" s="526"/>
      <c r="W351" s="569"/>
      <c r="X351" s="569"/>
    </row>
    <row r="352" spans="1:24" ht="320.45" customHeight="1" x14ac:dyDescent="0.2">
      <c r="B352" s="364"/>
      <c r="C352" s="365"/>
      <c r="D352" s="365"/>
      <c r="E352" s="365"/>
      <c r="F352" s="366"/>
      <c r="G352" s="570" t="s">
        <v>1103</v>
      </c>
      <c r="H352" s="571"/>
      <c r="I352" s="571"/>
      <c r="J352" s="571"/>
      <c r="K352" s="571"/>
      <c r="L352" s="571"/>
      <c r="M352" s="571"/>
      <c r="N352" s="571"/>
      <c r="O352" s="571"/>
      <c r="P352" s="571"/>
      <c r="Q352" s="571"/>
      <c r="R352" s="572"/>
      <c r="S352" s="526"/>
      <c r="T352" s="526"/>
      <c r="W352" s="569"/>
      <c r="X352" s="569"/>
    </row>
    <row r="353" spans="2:24" ht="123" customHeight="1" x14ac:dyDescent="0.2">
      <c r="B353" s="364"/>
      <c r="C353" s="365"/>
      <c r="D353" s="365"/>
      <c r="E353" s="365"/>
      <c r="F353" s="366"/>
      <c r="G353" s="547" t="s">
        <v>1104</v>
      </c>
      <c r="H353" s="548"/>
      <c r="I353" s="548"/>
      <c r="J353" s="548"/>
      <c r="K353" s="548"/>
      <c r="L353" s="548"/>
      <c r="M353" s="548"/>
      <c r="N353" s="548"/>
      <c r="O353" s="548"/>
      <c r="P353" s="548"/>
      <c r="Q353" s="548"/>
      <c r="R353" s="548"/>
      <c r="S353" s="526"/>
      <c r="T353" s="526"/>
      <c r="W353" s="569"/>
      <c r="X353" s="569"/>
    </row>
    <row r="354" spans="2:24" ht="158.44999999999999" customHeight="1" x14ac:dyDescent="0.2">
      <c r="B354" s="364"/>
      <c r="C354" s="365"/>
      <c r="D354" s="365"/>
      <c r="E354" s="365"/>
      <c r="F354" s="366"/>
      <c r="G354" s="547" t="s">
        <v>1105</v>
      </c>
      <c r="H354" s="548"/>
      <c r="I354" s="548"/>
      <c r="J354" s="548"/>
      <c r="K354" s="548"/>
      <c r="L354" s="548"/>
      <c r="M354" s="548"/>
      <c r="N354" s="548"/>
      <c r="O354" s="548"/>
      <c r="P354" s="548"/>
      <c r="Q354" s="548"/>
      <c r="R354" s="548"/>
      <c r="S354" s="526"/>
      <c r="T354" s="526"/>
      <c r="W354" s="569"/>
      <c r="X354" s="569"/>
    </row>
    <row r="355" spans="2:24" ht="172.15" customHeight="1" x14ac:dyDescent="0.2">
      <c r="B355" s="364"/>
      <c r="C355" s="365"/>
      <c r="D355" s="365"/>
      <c r="E355" s="365"/>
      <c r="F355" s="366"/>
      <c r="G355" s="547" t="s">
        <v>1106</v>
      </c>
      <c r="H355" s="562"/>
      <c r="I355" s="562"/>
      <c r="J355" s="562"/>
      <c r="K355" s="562"/>
      <c r="L355" s="562"/>
      <c r="M355" s="562"/>
      <c r="N355" s="562"/>
      <c r="O355" s="562"/>
      <c r="P355" s="562"/>
      <c r="Q355" s="562"/>
      <c r="R355" s="563"/>
      <c r="S355" s="526"/>
      <c r="T355" s="526"/>
      <c r="W355" s="569"/>
      <c r="X355" s="569"/>
    </row>
    <row r="356" spans="2:24" ht="195.6" customHeight="1" x14ac:dyDescent="0.2">
      <c r="B356" s="364"/>
      <c r="C356" s="365"/>
      <c r="D356" s="365"/>
      <c r="E356" s="365"/>
      <c r="F356" s="366"/>
      <c r="G356" s="547" t="s">
        <v>1125</v>
      </c>
      <c r="H356" s="562"/>
      <c r="I356" s="562"/>
      <c r="J356" s="562"/>
      <c r="K356" s="562"/>
      <c r="L356" s="562"/>
      <c r="M356" s="562"/>
      <c r="N356" s="562"/>
      <c r="O356" s="562"/>
      <c r="P356" s="562"/>
      <c r="Q356" s="562"/>
      <c r="R356" s="563"/>
      <c r="S356" s="526"/>
      <c r="T356" s="526"/>
      <c r="W356" s="569"/>
      <c r="X356" s="569"/>
    </row>
    <row r="357" spans="2:24" ht="276" customHeight="1" x14ac:dyDescent="0.2">
      <c r="B357" s="364"/>
      <c r="C357" s="365"/>
      <c r="D357" s="365"/>
      <c r="E357" s="365"/>
      <c r="F357" s="366"/>
      <c r="G357" s="547" t="s">
        <v>1107</v>
      </c>
      <c r="H357" s="562"/>
      <c r="I357" s="562"/>
      <c r="J357" s="562"/>
      <c r="K357" s="562"/>
      <c r="L357" s="562"/>
      <c r="M357" s="562"/>
      <c r="N357" s="562"/>
      <c r="O357" s="562"/>
      <c r="P357" s="562"/>
      <c r="Q357" s="562"/>
      <c r="R357" s="563"/>
      <c r="S357" s="526"/>
      <c r="T357" s="526"/>
      <c r="W357" s="569"/>
      <c r="X357" s="569"/>
    </row>
    <row r="358" spans="2:24" ht="193.15" customHeight="1" x14ac:dyDescent="0.2">
      <c r="B358" s="364"/>
      <c r="C358" s="365"/>
      <c r="D358" s="365"/>
      <c r="E358" s="365"/>
      <c r="F358" s="366"/>
      <c r="G358" s="547" t="s">
        <v>1108</v>
      </c>
      <c r="H358" s="548"/>
      <c r="I358" s="548"/>
      <c r="J358" s="548"/>
      <c r="K358" s="548"/>
      <c r="L358" s="548"/>
      <c r="M358" s="548"/>
      <c r="N358" s="548"/>
      <c r="O358" s="548"/>
      <c r="P358" s="548"/>
      <c r="Q358" s="548"/>
      <c r="R358" s="549"/>
      <c r="S358" s="526"/>
      <c r="T358" s="526"/>
      <c r="W358" s="569"/>
      <c r="X358" s="569"/>
    </row>
    <row r="359" spans="2:24" ht="161.44999999999999" customHeight="1" x14ac:dyDescent="0.2">
      <c r="B359" s="364"/>
      <c r="C359" s="365"/>
      <c r="D359" s="365"/>
      <c r="E359" s="365"/>
      <c r="F359" s="366"/>
      <c r="G359" s="570" t="s">
        <v>1109</v>
      </c>
      <c r="H359" s="562"/>
      <c r="I359" s="562"/>
      <c r="J359" s="562"/>
      <c r="K359" s="562"/>
      <c r="L359" s="562"/>
      <c r="M359" s="562"/>
      <c r="N359" s="562"/>
      <c r="O359" s="562"/>
      <c r="P359" s="562"/>
      <c r="Q359" s="562"/>
      <c r="R359" s="563"/>
      <c r="S359" s="526"/>
      <c r="T359" s="526"/>
      <c r="W359" s="569"/>
      <c r="X359" s="569"/>
    </row>
    <row r="360" spans="2:24" ht="223.15" customHeight="1" x14ac:dyDescent="0.2">
      <c r="B360" s="364"/>
      <c r="C360" s="365"/>
      <c r="D360" s="365"/>
      <c r="E360" s="365"/>
      <c r="F360" s="366"/>
      <c r="G360" s="547" t="s">
        <v>1110</v>
      </c>
      <c r="H360" s="548"/>
      <c r="I360" s="548"/>
      <c r="J360" s="548"/>
      <c r="K360" s="548"/>
      <c r="L360" s="548"/>
      <c r="M360" s="548"/>
      <c r="N360" s="548"/>
      <c r="O360" s="548"/>
      <c r="P360" s="548"/>
      <c r="Q360" s="548"/>
      <c r="R360" s="549"/>
      <c r="S360" s="526"/>
      <c r="T360" s="526"/>
      <c r="W360" s="569"/>
      <c r="X360" s="569"/>
    </row>
    <row r="361" spans="2:24" ht="250.9" customHeight="1" x14ac:dyDescent="0.2">
      <c r="B361" s="364"/>
      <c r="C361" s="365"/>
      <c r="D361" s="365"/>
      <c r="E361" s="365"/>
      <c r="F361" s="366"/>
      <c r="G361" s="547" t="s">
        <v>1111</v>
      </c>
      <c r="H361" s="548"/>
      <c r="I361" s="548"/>
      <c r="J361" s="548"/>
      <c r="K361" s="548"/>
      <c r="L361" s="548"/>
      <c r="M361" s="548"/>
      <c r="N361" s="548"/>
      <c r="O361" s="548"/>
      <c r="P361" s="548"/>
      <c r="Q361" s="548"/>
      <c r="R361" s="549"/>
      <c r="S361" s="526"/>
      <c r="T361" s="526"/>
      <c r="W361" s="569"/>
      <c r="X361" s="569"/>
    </row>
    <row r="362" spans="2:24" ht="401.45" customHeight="1" x14ac:dyDescent="0.2">
      <c r="B362" s="364"/>
      <c r="C362" s="365"/>
      <c r="D362" s="365"/>
      <c r="E362" s="365"/>
      <c r="F362" s="366"/>
      <c r="G362" s="547" t="s">
        <v>1112</v>
      </c>
      <c r="H362" s="548"/>
      <c r="I362" s="548"/>
      <c r="J362" s="548"/>
      <c r="K362" s="548"/>
      <c r="L362" s="548"/>
      <c r="M362" s="548"/>
      <c r="N362" s="548"/>
      <c r="O362" s="548"/>
      <c r="P362" s="548"/>
      <c r="Q362" s="548"/>
      <c r="R362" s="549"/>
      <c r="S362" s="526"/>
      <c r="T362" s="526"/>
      <c r="W362" s="569"/>
      <c r="X362" s="569"/>
    </row>
    <row r="363" spans="2:24" ht="330.6" customHeight="1" x14ac:dyDescent="0.2">
      <c r="B363" s="364"/>
      <c r="C363" s="365"/>
      <c r="D363" s="365"/>
      <c r="E363" s="365"/>
      <c r="F363" s="366"/>
      <c r="G363" s="547" t="s">
        <v>1126</v>
      </c>
      <c r="H363" s="548"/>
      <c r="I363" s="548"/>
      <c r="J363" s="548"/>
      <c r="K363" s="548"/>
      <c r="L363" s="548"/>
      <c r="M363" s="548"/>
      <c r="N363" s="548"/>
      <c r="O363" s="548"/>
      <c r="P363" s="548"/>
      <c r="Q363" s="548"/>
      <c r="R363" s="549"/>
      <c r="S363" s="526"/>
      <c r="T363" s="526"/>
      <c r="W363" s="569"/>
      <c r="X363" s="569"/>
    </row>
    <row r="364" spans="2:24" ht="192.6" customHeight="1" x14ac:dyDescent="0.2">
      <c r="B364" s="364"/>
      <c r="C364" s="365"/>
      <c r="D364" s="365"/>
      <c r="E364" s="365"/>
      <c r="F364" s="366"/>
      <c r="G364" s="547" t="s">
        <v>1127</v>
      </c>
      <c r="H364" s="548"/>
      <c r="I364" s="548"/>
      <c r="J364" s="548"/>
      <c r="K364" s="548"/>
      <c r="L364" s="548"/>
      <c r="M364" s="548"/>
      <c r="N364" s="548"/>
      <c r="O364" s="548"/>
      <c r="P364" s="548"/>
      <c r="Q364" s="548"/>
      <c r="R364" s="549"/>
      <c r="S364" s="526"/>
      <c r="T364" s="526"/>
      <c r="W364" s="569"/>
      <c r="X364" s="569"/>
    </row>
    <row r="365" spans="2:24" ht="112.15" customHeight="1" x14ac:dyDescent="0.2">
      <c r="B365" s="364"/>
      <c r="C365" s="365"/>
      <c r="D365" s="365"/>
      <c r="E365" s="365"/>
      <c r="F365" s="366"/>
      <c r="G365" s="547" t="s">
        <v>1128</v>
      </c>
      <c r="H365" s="548"/>
      <c r="I365" s="548"/>
      <c r="J365" s="548"/>
      <c r="K365" s="548"/>
      <c r="L365" s="548"/>
      <c r="M365" s="548"/>
      <c r="N365" s="548"/>
      <c r="O365" s="548"/>
      <c r="P365" s="548"/>
      <c r="Q365" s="548"/>
      <c r="R365" s="549"/>
      <c r="S365" s="526"/>
      <c r="T365" s="526"/>
      <c r="W365" s="569"/>
      <c r="X365" s="569"/>
    </row>
    <row r="366" spans="2:24" ht="127.15" customHeight="1" x14ac:dyDescent="0.2">
      <c r="B366" s="364"/>
      <c r="C366" s="365"/>
      <c r="D366" s="365"/>
      <c r="E366" s="365"/>
      <c r="F366" s="366"/>
      <c r="G366" s="547" t="s">
        <v>1113</v>
      </c>
      <c r="H366" s="548"/>
      <c r="I366" s="548"/>
      <c r="J366" s="548"/>
      <c r="K366" s="548"/>
      <c r="L366" s="548"/>
      <c r="M366" s="548"/>
      <c r="N366" s="548"/>
      <c r="O366" s="548"/>
      <c r="P366" s="548"/>
      <c r="Q366" s="548"/>
      <c r="R366" s="549"/>
      <c r="S366" s="526"/>
      <c r="T366" s="526"/>
      <c r="W366" s="569"/>
      <c r="X366" s="569"/>
    </row>
    <row r="367" spans="2:24" ht="178.15" customHeight="1" x14ac:dyDescent="0.2">
      <c r="B367" s="364"/>
      <c r="C367" s="365"/>
      <c r="D367" s="365"/>
      <c r="E367" s="365"/>
      <c r="F367" s="366"/>
      <c r="G367" s="547" t="s">
        <v>1114</v>
      </c>
      <c r="H367" s="548"/>
      <c r="I367" s="548"/>
      <c r="J367" s="548"/>
      <c r="K367" s="548"/>
      <c r="L367" s="548"/>
      <c r="M367" s="548"/>
      <c r="N367" s="548"/>
      <c r="O367" s="548"/>
      <c r="P367" s="548"/>
      <c r="Q367" s="548"/>
      <c r="R367" s="549"/>
      <c r="S367" s="526"/>
      <c r="T367" s="526"/>
      <c r="W367" s="569"/>
      <c r="X367" s="569"/>
    </row>
    <row r="368" spans="2:24" ht="187.15" customHeight="1" x14ac:dyDescent="0.2">
      <c r="B368" s="364"/>
      <c r="C368" s="365"/>
      <c r="D368" s="365"/>
      <c r="E368" s="365"/>
      <c r="F368" s="366"/>
      <c r="G368" s="547" t="s">
        <v>1115</v>
      </c>
      <c r="H368" s="548"/>
      <c r="I368" s="548"/>
      <c r="J368" s="548"/>
      <c r="K368" s="548"/>
      <c r="L368" s="548"/>
      <c r="M368" s="548"/>
      <c r="N368" s="548"/>
      <c r="O368" s="548"/>
      <c r="P368" s="548"/>
      <c r="Q368" s="548"/>
      <c r="R368" s="549"/>
      <c r="S368" s="526"/>
      <c r="T368" s="526"/>
      <c r="W368" s="569"/>
      <c r="X368" s="569"/>
    </row>
    <row r="369" spans="1:24" ht="187.15" customHeight="1" x14ac:dyDescent="0.2">
      <c r="B369" s="364"/>
      <c r="C369" s="365"/>
      <c r="D369" s="365"/>
      <c r="E369" s="365"/>
      <c r="F369" s="366"/>
      <c r="G369" s="547" t="s">
        <v>1116</v>
      </c>
      <c r="H369" s="548"/>
      <c r="I369" s="548"/>
      <c r="J369" s="548"/>
      <c r="K369" s="548"/>
      <c r="L369" s="548"/>
      <c r="M369" s="548"/>
      <c r="N369" s="548"/>
      <c r="O369" s="548"/>
      <c r="P369" s="548"/>
      <c r="Q369" s="548"/>
      <c r="R369" s="549"/>
      <c r="S369" s="526"/>
      <c r="T369" s="526"/>
      <c r="W369" s="569"/>
      <c r="X369" s="569"/>
    </row>
    <row r="370" spans="1:24" ht="333.6" customHeight="1" x14ac:dyDescent="0.2">
      <c r="B370" s="364"/>
      <c r="C370" s="365"/>
      <c r="D370" s="365"/>
      <c r="E370" s="365"/>
      <c r="F370" s="366"/>
      <c r="G370" s="547" t="s">
        <v>1129</v>
      </c>
      <c r="H370" s="548"/>
      <c r="I370" s="548"/>
      <c r="J370" s="548"/>
      <c r="K370" s="548"/>
      <c r="L370" s="548"/>
      <c r="M370" s="548"/>
      <c r="N370" s="548"/>
      <c r="O370" s="548"/>
      <c r="P370" s="548"/>
      <c r="Q370" s="548"/>
      <c r="R370" s="549"/>
      <c r="S370" s="526"/>
      <c r="T370" s="526"/>
      <c r="W370" s="569"/>
      <c r="X370" s="569"/>
    </row>
    <row r="371" spans="1:24" ht="262.14999999999998" customHeight="1" x14ac:dyDescent="0.2">
      <c r="B371" s="364"/>
      <c r="C371" s="365"/>
      <c r="D371" s="365"/>
      <c r="E371" s="365"/>
      <c r="F371" s="366"/>
      <c r="G371" s="547" t="s">
        <v>1117</v>
      </c>
      <c r="H371" s="548"/>
      <c r="I371" s="548"/>
      <c r="J371" s="548"/>
      <c r="K371" s="548"/>
      <c r="L371" s="548"/>
      <c r="M371" s="548"/>
      <c r="N371" s="548"/>
      <c r="O371" s="548"/>
      <c r="P371" s="548"/>
      <c r="Q371" s="548"/>
      <c r="R371" s="549"/>
      <c r="S371" s="526"/>
      <c r="T371" s="526"/>
      <c r="W371" s="569"/>
      <c r="X371" s="569"/>
    </row>
    <row r="372" spans="1:24" ht="220.15" customHeight="1" x14ac:dyDescent="0.2">
      <c r="B372" s="364"/>
      <c r="C372" s="365"/>
      <c r="D372" s="365"/>
      <c r="E372" s="365"/>
      <c r="F372" s="366"/>
      <c r="G372" s="547" t="s">
        <v>1118</v>
      </c>
      <c r="H372" s="548"/>
      <c r="I372" s="548"/>
      <c r="J372" s="548"/>
      <c r="K372" s="548"/>
      <c r="L372" s="548"/>
      <c r="M372" s="548"/>
      <c r="N372" s="548"/>
      <c r="O372" s="548"/>
      <c r="P372" s="548"/>
      <c r="Q372" s="548"/>
      <c r="R372" s="549"/>
      <c r="S372" s="526"/>
      <c r="T372" s="526"/>
      <c r="W372" s="569"/>
      <c r="X372" s="569"/>
    </row>
    <row r="373" spans="1:24" ht="116.45" customHeight="1" x14ac:dyDescent="0.2">
      <c r="B373" s="364"/>
      <c r="C373" s="365"/>
      <c r="D373" s="365"/>
      <c r="E373" s="365"/>
      <c r="F373" s="366"/>
      <c r="G373" s="547" t="s">
        <v>752</v>
      </c>
      <c r="H373" s="548"/>
      <c r="I373" s="548"/>
      <c r="J373" s="548"/>
      <c r="K373" s="548"/>
      <c r="L373" s="548"/>
      <c r="M373" s="548"/>
      <c r="N373" s="548"/>
      <c r="O373" s="548"/>
      <c r="P373" s="548"/>
      <c r="Q373" s="548"/>
      <c r="R373" s="549"/>
      <c r="S373" s="526"/>
      <c r="T373" s="526"/>
      <c r="W373" s="569"/>
      <c r="X373" s="569"/>
    </row>
    <row r="374" spans="1:24" ht="234" customHeight="1" thickBot="1" x14ac:dyDescent="0.25">
      <c r="B374" s="364"/>
      <c r="C374" s="365"/>
      <c r="D374" s="365"/>
      <c r="E374" s="365"/>
      <c r="F374" s="366"/>
      <c r="G374" s="527" t="s">
        <v>1119</v>
      </c>
      <c r="H374" s="528"/>
      <c r="I374" s="528"/>
      <c r="J374" s="528"/>
      <c r="K374" s="528"/>
      <c r="L374" s="528"/>
      <c r="M374" s="528"/>
      <c r="N374" s="528"/>
      <c r="O374" s="528"/>
      <c r="P374" s="528"/>
      <c r="Q374" s="528"/>
      <c r="R374" s="529"/>
      <c r="S374" s="526"/>
      <c r="T374" s="526"/>
      <c r="W374" s="129"/>
      <c r="X374" s="129"/>
    </row>
    <row r="375" spans="1:24" ht="117" customHeight="1" x14ac:dyDescent="0.2">
      <c r="B375" s="364"/>
      <c r="C375" s="365"/>
      <c r="D375" s="365"/>
      <c r="E375" s="365"/>
      <c r="F375" s="366"/>
      <c r="G375" s="542" t="s">
        <v>981</v>
      </c>
      <c r="H375" s="543"/>
      <c r="I375" s="543"/>
      <c r="J375" s="543"/>
      <c r="K375" s="543"/>
      <c r="L375" s="543"/>
      <c r="M375" s="543"/>
      <c r="N375" s="543"/>
      <c r="O375" s="543"/>
      <c r="P375" s="543"/>
      <c r="Q375" s="543"/>
      <c r="R375" s="544"/>
      <c r="S375" s="526"/>
      <c r="T375" s="526"/>
      <c r="W375" s="129"/>
      <c r="X375" s="129"/>
    </row>
    <row r="376" spans="1:24" ht="237.6" customHeight="1" thickBot="1" x14ac:dyDescent="0.25">
      <c r="B376" s="364"/>
      <c r="C376" s="365"/>
      <c r="D376" s="365"/>
      <c r="E376" s="365"/>
      <c r="F376" s="366"/>
      <c r="G376" s="530" t="s">
        <v>982</v>
      </c>
      <c r="H376" s="531"/>
      <c r="I376" s="531"/>
      <c r="J376" s="531"/>
      <c r="K376" s="531"/>
      <c r="L376" s="531"/>
      <c r="M376" s="531"/>
      <c r="N376" s="531"/>
      <c r="O376" s="531"/>
      <c r="P376" s="531"/>
      <c r="Q376" s="531"/>
      <c r="R376" s="532"/>
      <c r="S376" s="526"/>
      <c r="T376" s="526"/>
      <c r="W376" s="129"/>
      <c r="X376" s="129"/>
    </row>
    <row r="377" spans="1:24" ht="114.6" customHeight="1" thickBot="1" x14ac:dyDescent="0.25">
      <c r="B377" s="272" t="s">
        <v>722</v>
      </c>
      <c r="C377" s="273"/>
      <c r="D377" s="273"/>
      <c r="E377" s="273"/>
      <c r="F377" s="273"/>
      <c r="G377" s="564" t="s">
        <v>1130</v>
      </c>
      <c r="H377" s="565"/>
      <c r="I377" s="565"/>
      <c r="J377" s="565"/>
      <c r="K377" s="565"/>
      <c r="L377" s="565"/>
      <c r="M377" s="565"/>
      <c r="N377" s="565"/>
      <c r="O377" s="565"/>
      <c r="P377" s="565"/>
      <c r="Q377" s="565"/>
      <c r="R377" s="566"/>
      <c r="S377" s="525"/>
      <c r="T377" s="526"/>
    </row>
    <row r="378" spans="1:24" ht="165" customHeight="1" thickBot="1" x14ac:dyDescent="0.25">
      <c r="B378" s="272" t="s">
        <v>723</v>
      </c>
      <c r="C378" s="273"/>
      <c r="D378" s="273"/>
      <c r="E378" s="273"/>
      <c r="F378" s="273"/>
      <c r="G378" s="522" t="s">
        <v>1131</v>
      </c>
      <c r="H378" s="523"/>
      <c r="I378" s="523"/>
      <c r="J378" s="523"/>
      <c r="K378" s="523"/>
      <c r="L378" s="523"/>
      <c r="M378" s="523"/>
      <c r="N378" s="523"/>
      <c r="O378" s="523"/>
      <c r="P378" s="523"/>
      <c r="Q378" s="523"/>
      <c r="R378" s="524"/>
      <c r="S378" s="525"/>
      <c r="T378" s="526"/>
    </row>
    <row r="379" spans="1:24" ht="165.6" customHeight="1" thickBot="1" x14ac:dyDescent="0.25">
      <c r="B379" s="272" t="s">
        <v>741</v>
      </c>
      <c r="C379" s="273"/>
      <c r="D379" s="273"/>
      <c r="E379" s="273"/>
      <c r="F379" s="273"/>
      <c r="G379" s="522" t="s">
        <v>1132</v>
      </c>
      <c r="H379" s="523"/>
      <c r="I379" s="523"/>
      <c r="J379" s="523"/>
      <c r="K379" s="523"/>
      <c r="L379" s="523"/>
      <c r="M379" s="523"/>
      <c r="N379" s="523"/>
      <c r="O379" s="523"/>
      <c r="P379" s="523"/>
      <c r="Q379" s="523"/>
      <c r="R379" s="524"/>
      <c r="S379" s="525"/>
      <c r="T379" s="526"/>
    </row>
    <row r="380" spans="1:24" ht="106.15" customHeight="1" thickBot="1" x14ac:dyDescent="0.25">
      <c r="B380" s="272" t="s">
        <v>899</v>
      </c>
      <c r="C380" s="273"/>
      <c r="D380" s="273"/>
      <c r="E380" s="273"/>
      <c r="F380" s="273"/>
      <c r="G380" s="522" t="s">
        <v>1133</v>
      </c>
      <c r="H380" s="523"/>
      <c r="I380" s="523"/>
      <c r="J380" s="523"/>
      <c r="K380" s="523"/>
      <c r="L380" s="523"/>
      <c r="M380" s="523"/>
      <c r="N380" s="523"/>
      <c r="O380" s="523"/>
      <c r="P380" s="523"/>
      <c r="Q380" s="523"/>
      <c r="R380" s="524"/>
      <c r="S380" s="525"/>
      <c r="T380" s="526"/>
    </row>
    <row r="381" spans="1:24" ht="15" customHeight="1" x14ac:dyDescent="0.2">
      <c r="B381" s="567" t="s">
        <v>118</v>
      </c>
      <c r="C381" s="568"/>
      <c r="D381" s="568"/>
      <c r="E381" s="568"/>
      <c r="F381" s="568"/>
      <c r="G381" s="568"/>
      <c r="H381" s="568"/>
      <c r="I381" s="568"/>
      <c r="J381" s="568"/>
      <c r="K381" s="568"/>
      <c r="L381" s="568"/>
      <c r="M381" s="568"/>
      <c r="N381" s="568"/>
      <c r="O381" s="568"/>
      <c r="P381" s="568"/>
      <c r="Q381" s="568"/>
      <c r="R381" s="568"/>
      <c r="S381" s="302"/>
      <c r="T381" s="303"/>
    </row>
    <row r="382" spans="1:24" ht="15" customHeight="1" x14ac:dyDescent="0.2">
      <c r="B382" s="466" t="s">
        <v>48</v>
      </c>
      <c r="C382" s="467"/>
      <c r="D382" s="467"/>
      <c r="E382" s="467"/>
      <c r="F382" s="468"/>
      <c r="G382" s="539" t="s">
        <v>107</v>
      </c>
      <c r="H382" s="540"/>
      <c r="I382" s="540"/>
      <c r="J382" s="540"/>
      <c r="K382" s="540"/>
      <c r="L382" s="540"/>
      <c r="M382" s="540"/>
      <c r="N382" s="540"/>
      <c r="O382" s="540"/>
      <c r="P382" s="540"/>
      <c r="Q382" s="540"/>
      <c r="R382" s="541"/>
      <c r="S382" s="539" t="s">
        <v>108</v>
      </c>
      <c r="T382" s="541"/>
    </row>
    <row r="383" spans="1:24" ht="159" customHeight="1" x14ac:dyDescent="0.2">
      <c r="A383" s="102"/>
      <c r="B383" s="337" t="s">
        <v>468</v>
      </c>
      <c r="C383" s="337"/>
      <c r="D383" s="337"/>
      <c r="E383" s="337"/>
      <c r="F383" s="337"/>
      <c r="G383" s="553" t="s">
        <v>1170</v>
      </c>
      <c r="H383" s="590"/>
      <c r="I383" s="590"/>
      <c r="J383" s="590"/>
      <c r="K383" s="590"/>
      <c r="L383" s="590"/>
      <c r="M383" s="590"/>
      <c r="N383" s="590"/>
      <c r="O383" s="590"/>
      <c r="P383" s="590"/>
      <c r="Q383" s="590"/>
      <c r="R383" s="590"/>
      <c r="S383" s="235" t="s">
        <v>1171</v>
      </c>
      <c r="T383" s="236"/>
    </row>
    <row r="384" spans="1:24" ht="105.6" customHeight="1" x14ac:dyDescent="0.2">
      <c r="A384" s="102"/>
      <c r="B384" s="337" t="s">
        <v>483</v>
      </c>
      <c r="C384" s="337"/>
      <c r="D384" s="337"/>
      <c r="E384" s="337"/>
      <c r="F384" s="337"/>
      <c r="G384" s="457" t="s">
        <v>977</v>
      </c>
      <c r="H384" s="555"/>
      <c r="I384" s="555"/>
      <c r="J384" s="555"/>
      <c r="K384" s="555"/>
      <c r="L384" s="555"/>
      <c r="M384" s="555"/>
      <c r="N384" s="555"/>
      <c r="O384" s="555"/>
      <c r="P384" s="555"/>
      <c r="Q384" s="555"/>
      <c r="R384" s="556"/>
      <c r="S384" s="235" t="s">
        <v>1171</v>
      </c>
      <c r="T384" s="236"/>
    </row>
    <row r="385" spans="1:20" ht="126" customHeight="1" x14ac:dyDescent="0.2">
      <c r="A385" s="102"/>
      <c r="B385" s="337" t="s">
        <v>484</v>
      </c>
      <c r="C385" s="337"/>
      <c r="D385" s="337"/>
      <c r="E385" s="337"/>
      <c r="F385" s="337"/>
      <c r="G385" s="457" t="s">
        <v>1172</v>
      </c>
      <c r="H385" s="555"/>
      <c r="I385" s="555"/>
      <c r="J385" s="555"/>
      <c r="K385" s="555"/>
      <c r="L385" s="555"/>
      <c r="M385" s="555"/>
      <c r="N385" s="555"/>
      <c r="O385" s="555"/>
      <c r="P385" s="555"/>
      <c r="Q385" s="555"/>
      <c r="R385" s="556"/>
      <c r="S385" s="235" t="s">
        <v>1171</v>
      </c>
      <c r="T385" s="236"/>
    </row>
    <row r="386" spans="1:20" ht="102" customHeight="1" x14ac:dyDescent="0.2">
      <c r="A386" s="102"/>
      <c r="B386" s="337" t="s">
        <v>485</v>
      </c>
      <c r="C386" s="337"/>
      <c r="D386" s="337"/>
      <c r="E386" s="337"/>
      <c r="F386" s="337"/>
      <c r="G386" s="557" t="s">
        <v>1173</v>
      </c>
      <c r="H386" s="558"/>
      <c r="I386" s="558"/>
      <c r="J386" s="558"/>
      <c r="K386" s="558"/>
      <c r="L386" s="558"/>
      <c r="M386" s="558"/>
      <c r="N386" s="558"/>
      <c r="O386" s="558"/>
      <c r="P386" s="558"/>
      <c r="Q386" s="558"/>
      <c r="R386" s="559"/>
      <c r="S386" s="235" t="s">
        <v>1171</v>
      </c>
      <c r="T386" s="236"/>
    </row>
    <row r="387" spans="1:20" ht="142.15" customHeight="1" x14ac:dyDescent="0.2">
      <c r="A387" s="102"/>
      <c r="B387" s="337" t="s">
        <v>509</v>
      </c>
      <c r="C387" s="337"/>
      <c r="D387" s="337"/>
      <c r="E387" s="337"/>
      <c r="F387" s="337"/>
      <c r="G387" s="457" t="s">
        <v>1175</v>
      </c>
      <c r="H387" s="555"/>
      <c r="I387" s="555"/>
      <c r="J387" s="555"/>
      <c r="K387" s="555"/>
      <c r="L387" s="555"/>
      <c r="M387" s="555"/>
      <c r="N387" s="555"/>
      <c r="O387" s="555"/>
      <c r="P387" s="555"/>
      <c r="Q387" s="555"/>
      <c r="R387" s="556"/>
      <c r="S387" s="235" t="s">
        <v>1171</v>
      </c>
      <c r="T387" s="236"/>
    </row>
    <row r="388" spans="1:20" ht="141.6" customHeight="1" x14ac:dyDescent="0.2">
      <c r="A388" s="102"/>
      <c r="B388" s="337" t="s">
        <v>469</v>
      </c>
      <c r="C388" s="337"/>
      <c r="D388" s="337"/>
      <c r="E388" s="337"/>
      <c r="F388" s="337"/>
      <c r="G388" s="553" t="s">
        <v>1174</v>
      </c>
      <c r="H388" s="554"/>
      <c r="I388" s="554"/>
      <c r="J388" s="554"/>
      <c r="K388" s="554"/>
      <c r="L388" s="554"/>
      <c r="M388" s="554"/>
      <c r="N388" s="554"/>
      <c r="O388" s="554"/>
      <c r="P388" s="554"/>
      <c r="Q388" s="554"/>
      <c r="R388" s="554"/>
      <c r="S388" s="235" t="s">
        <v>1171</v>
      </c>
      <c r="T388" s="236"/>
    </row>
    <row r="389" spans="1:20" ht="408.6" customHeight="1" x14ac:dyDescent="0.2">
      <c r="B389" s="361" t="s">
        <v>486</v>
      </c>
      <c r="C389" s="362"/>
      <c r="D389" s="362"/>
      <c r="E389" s="362"/>
      <c r="F389" s="362"/>
      <c r="G389" s="629"/>
      <c r="H389" s="630"/>
      <c r="I389" s="630"/>
      <c r="J389" s="630"/>
      <c r="K389" s="630"/>
      <c r="L389" s="630"/>
      <c r="M389" s="630"/>
      <c r="N389" s="630"/>
      <c r="O389" s="630"/>
      <c r="P389" s="630"/>
      <c r="Q389" s="630"/>
      <c r="R389" s="630"/>
      <c r="S389" s="361"/>
      <c r="T389" s="363"/>
    </row>
    <row r="390" spans="1:20" ht="189.6" customHeight="1" x14ac:dyDescent="0.2">
      <c r="B390" s="367"/>
      <c r="C390" s="368"/>
      <c r="D390" s="368"/>
      <c r="E390" s="368"/>
      <c r="F390" s="368"/>
      <c r="G390" s="631"/>
      <c r="H390" s="632"/>
      <c r="I390" s="632"/>
      <c r="J390" s="632"/>
      <c r="K390" s="632"/>
      <c r="L390" s="632"/>
      <c r="M390" s="632"/>
      <c r="N390" s="632"/>
      <c r="O390" s="632"/>
      <c r="P390" s="632"/>
      <c r="Q390" s="632"/>
      <c r="R390" s="632"/>
      <c r="S390" s="367"/>
      <c r="T390" s="369"/>
    </row>
    <row r="391" spans="1:20" ht="14.1" customHeight="1" x14ac:dyDescent="0.2">
      <c r="B391" s="140"/>
      <c r="C391" s="96"/>
      <c r="D391" s="96"/>
      <c r="E391" s="96"/>
      <c r="F391" s="96"/>
      <c r="G391" s="137"/>
      <c r="H391" s="94"/>
      <c r="I391" s="94"/>
      <c r="J391" s="94"/>
      <c r="K391" s="94"/>
      <c r="L391" s="94"/>
      <c r="M391" s="94"/>
      <c r="N391" s="94"/>
      <c r="O391" s="94"/>
      <c r="P391" s="94"/>
      <c r="Q391" s="94"/>
      <c r="R391" s="94"/>
      <c r="S391" s="96"/>
      <c r="T391" s="141"/>
    </row>
    <row r="392" spans="1:20" ht="15" customHeight="1" x14ac:dyDescent="0.2">
      <c r="B392" s="301" t="s">
        <v>109</v>
      </c>
      <c r="C392" s="302"/>
      <c r="D392" s="302"/>
      <c r="E392" s="302"/>
      <c r="F392" s="302"/>
      <c r="G392" s="302"/>
      <c r="H392" s="302"/>
      <c r="I392" s="302"/>
      <c r="J392" s="302"/>
      <c r="K392" s="302"/>
      <c r="L392" s="302"/>
      <c r="M392" s="302"/>
      <c r="N392" s="302"/>
      <c r="O392" s="302"/>
      <c r="P392" s="302"/>
      <c r="Q392" s="302"/>
      <c r="R392" s="302"/>
      <c r="S392" s="302"/>
      <c r="T392" s="303"/>
    </row>
    <row r="393" spans="1:20" ht="250.9" customHeight="1" x14ac:dyDescent="0.2">
      <c r="B393" s="584" t="s">
        <v>1224</v>
      </c>
      <c r="C393" s="585"/>
      <c r="D393" s="585"/>
      <c r="E393" s="585"/>
      <c r="F393" s="585"/>
      <c r="G393" s="585"/>
      <c r="H393" s="585"/>
      <c r="I393" s="585"/>
      <c r="J393" s="585"/>
      <c r="K393" s="585"/>
      <c r="L393" s="585"/>
      <c r="M393" s="585"/>
      <c r="N393" s="585"/>
      <c r="O393" s="585"/>
      <c r="P393" s="585"/>
      <c r="Q393" s="585"/>
      <c r="R393" s="585"/>
      <c r="S393" s="585"/>
      <c r="T393" s="586"/>
    </row>
    <row r="394" spans="1:20" ht="14.25" customHeight="1" x14ac:dyDescent="0.2">
      <c r="B394" s="587"/>
      <c r="C394" s="587"/>
      <c r="D394" s="587"/>
      <c r="E394" s="587"/>
      <c r="F394" s="587"/>
      <c r="G394" s="587"/>
      <c r="H394" s="587"/>
      <c r="I394" s="587"/>
      <c r="J394" s="587"/>
      <c r="K394" s="587"/>
      <c r="L394" s="587"/>
      <c r="M394" s="587"/>
      <c r="N394" s="587"/>
      <c r="O394" s="587"/>
      <c r="P394" s="587"/>
      <c r="Q394" s="588"/>
      <c r="R394" s="589"/>
      <c r="S394" s="587"/>
      <c r="T394" s="588"/>
    </row>
    <row r="395" spans="1:20" ht="15" customHeight="1" x14ac:dyDescent="0.2">
      <c r="B395" s="550" t="s">
        <v>110</v>
      </c>
      <c r="C395" s="551"/>
      <c r="D395" s="551"/>
      <c r="E395" s="551"/>
      <c r="F395" s="552"/>
      <c r="G395" s="550" t="s">
        <v>111</v>
      </c>
      <c r="H395" s="551"/>
      <c r="I395" s="551"/>
      <c r="J395" s="551"/>
      <c r="K395" s="551"/>
      <c r="L395" s="551"/>
      <c r="M395" s="551"/>
      <c r="N395" s="551"/>
      <c r="O395" s="551"/>
      <c r="P395" s="552"/>
      <c r="Q395" s="550" t="s">
        <v>112</v>
      </c>
      <c r="R395" s="551"/>
      <c r="S395" s="551"/>
      <c r="T395" s="552"/>
    </row>
    <row r="396" spans="1:20" ht="114.75" customHeight="1" x14ac:dyDescent="0.2">
      <c r="B396" s="578" t="s">
        <v>815</v>
      </c>
      <c r="C396" s="579"/>
      <c r="D396" s="579"/>
      <c r="E396" s="579"/>
      <c r="F396" s="580"/>
      <c r="G396" s="581" t="s">
        <v>458</v>
      </c>
      <c r="H396" s="582"/>
      <c r="I396" s="582"/>
      <c r="J396" s="582"/>
      <c r="K396" s="582"/>
      <c r="L396" s="582"/>
      <c r="M396" s="582"/>
      <c r="N396" s="582"/>
      <c r="O396" s="582"/>
      <c r="P396" s="583"/>
      <c r="Q396" s="581" t="s">
        <v>123</v>
      </c>
      <c r="R396" s="582"/>
      <c r="S396" s="582"/>
      <c r="T396" s="583"/>
    </row>
    <row r="397" spans="1:20" ht="13.9" customHeight="1" x14ac:dyDescent="0.2">
      <c r="G397" s="92"/>
      <c r="H397" s="92"/>
      <c r="I397" s="92"/>
      <c r="J397" s="92"/>
      <c r="K397" s="92"/>
      <c r="L397" s="92"/>
      <c r="M397" s="92"/>
      <c r="N397" s="92"/>
      <c r="O397" s="92"/>
      <c r="P397" s="92"/>
      <c r="Q397" s="93"/>
      <c r="R397" s="93"/>
    </row>
  </sheetData>
  <mergeCells count="1086">
    <mergeCell ref="B47:H47"/>
    <mergeCell ref="I47:J47"/>
    <mergeCell ref="K47:L47"/>
    <mergeCell ref="M47:R47"/>
    <mergeCell ref="B48:H48"/>
    <mergeCell ref="I48:J48"/>
    <mergeCell ref="K48:L48"/>
    <mergeCell ref="M48:R48"/>
    <mergeCell ref="B49:H49"/>
    <mergeCell ref="I49:J49"/>
    <mergeCell ref="K49:L49"/>
    <mergeCell ref="M49:R49"/>
    <mergeCell ref="B42:H42"/>
    <mergeCell ref="I42:J42"/>
    <mergeCell ref="K42:L42"/>
    <mergeCell ref="M42:R42"/>
    <mergeCell ref="B43:H43"/>
    <mergeCell ref="I43:J43"/>
    <mergeCell ref="K43:L43"/>
    <mergeCell ref="M43:R43"/>
    <mergeCell ref="B44:H44"/>
    <mergeCell ref="I44:J44"/>
    <mergeCell ref="K44:L44"/>
    <mergeCell ref="M44:R44"/>
    <mergeCell ref="B45:H45"/>
    <mergeCell ref="I45:J45"/>
    <mergeCell ref="K45:L45"/>
    <mergeCell ref="M45:R45"/>
    <mergeCell ref="B46:H46"/>
    <mergeCell ref="I46:J46"/>
    <mergeCell ref="K46:L46"/>
    <mergeCell ref="M46:R46"/>
    <mergeCell ref="B39:H39"/>
    <mergeCell ref="I39:J39"/>
    <mergeCell ref="K39:L39"/>
    <mergeCell ref="M39:R39"/>
    <mergeCell ref="B40:H40"/>
    <mergeCell ref="I40:J40"/>
    <mergeCell ref="K40:L40"/>
    <mergeCell ref="M40:R40"/>
    <mergeCell ref="B41:H41"/>
    <mergeCell ref="I41:J41"/>
    <mergeCell ref="K41:L41"/>
    <mergeCell ref="M41:R41"/>
    <mergeCell ref="B389:F390"/>
    <mergeCell ref="G389:R390"/>
    <mergeCell ref="S389:T390"/>
    <mergeCell ref="B130:C130"/>
    <mergeCell ref="D130:J130"/>
    <mergeCell ref="K130:R130"/>
    <mergeCell ref="S130:T130"/>
    <mergeCell ref="B131:C131"/>
    <mergeCell ref="D131:J131"/>
    <mergeCell ref="K131:R131"/>
    <mergeCell ref="S131:T131"/>
    <mergeCell ref="B132:C132"/>
    <mergeCell ref="D132:J132"/>
    <mergeCell ref="K132:R132"/>
    <mergeCell ref="S132:T132"/>
    <mergeCell ref="G354:R354"/>
    <mergeCell ref="G355:R355"/>
    <mergeCell ref="G350:R351"/>
    <mergeCell ref="E233:F233"/>
    <mergeCell ref="C224:D224"/>
    <mergeCell ref="G233:J233"/>
    <mergeCell ref="K234:T234"/>
    <mergeCell ref="C234:D234"/>
    <mergeCell ref="E245:F245"/>
    <mergeCell ref="G318:J318"/>
    <mergeCell ref="K318:T318"/>
    <mergeCell ref="B325:F325"/>
    <mergeCell ref="G325:R325"/>
    <mergeCell ref="S325:T325"/>
    <mergeCell ref="B326:F326"/>
    <mergeCell ref="K246:T246"/>
    <mergeCell ref="K247:T247"/>
    <mergeCell ref="B328:F328"/>
    <mergeCell ref="G328:R328"/>
    <mergeCell ref="S328:T328"/>
    <mergeCell ref="K253:T253"/>
    <mergeCell ref="B282:C282"/>
    <mergeCell ref="C275:D275"/>
    <mergeCell ref="H265:I265"/>
    <mergeCell ref="C265:E265"/>
    <mergeCell ref="E279:F279"/>
    <mergeCell ref="G279:H279"/>
    <mergeCell ref="C260:D260"/>
    <mergeCell ref="E267:F267"/>
    <mergeCell ref="E275:F275"/>
    <mergeCell ref="C271:E271"/>
    <mergeCell ref="K267:L267"/>
    <mergeCell ref="F265:G265"/>
    <mergeCell ref="E268:F268"/>
    <mergeCell ref="G282:K282"/>
    <mergeCell ref="K257:T257"/>
    <mergeCell ref="B287:F287"/>
    <mergeCell ref="F264:G264"/>
    <mergeCell ref="B296:T296"/>
    <mergeCell ref="J306:K306"/>
    <mergeCell ref="D294:E294"/>
    <mergeCell ref="C306:G306"/>
    <mergeCell ref="E280:F280"/>
    <mergeCell ref="C274:D274"/>
    <mergeCell ref="E274:F274"/>
    <mergeCell ref="B278:K278"/>
    <mergeCell ref="C272:T272"/>
    <mergeCell ref="B276:T276"/>
    <mergeCell ref="G275:I275"/>
    <mergeCell ref="I279:K279"/>
    <mergeCell ref="L279:T285"/>
    <mergeCell ref="L278:T278"/>
    <mergeCell ref="B279:D279"/>
    <mergeCell ref="G283:K283"/>
    <mergeCell ref="E256:F256"/>
    <mergeCell ref="K256:T256"/>
    <mergeCell ref="H267:I267"/>
    <mergeCell ref="H268:I268"/>
    <mergeCell ref="H264:I264"/>
    <mergeCell ref="C268:D268"/>
    <mergeCell ref="E259:F259"/>
    <mergeCell ref="C257:D257"/>
    <mergeCell ref="G280:H280"/>
    <mergeCell ref="I280:K280"/>
    <mergeCell ref="D282:E282"/>
    <mergeCell ref="B283:C283"/>
    <mergeCell ref="B281:K281"/>
    <mergeCell ref="K118:R118"/>
    <mergeCell ref="S118:T118"/>
    <mergeCell ref="B120:C120"/>
    <mergeCell ref="D120:J120"/>
    <mergeCell ref="K120:R120"/>
    <mergeCell ref="S120:T120"/>
    <mergeCell ref="B121:C121"/>
    <mergeCell ref="D121:J121"/>
    <mergeCell ref="K121:R121"/>
    <mergeCell ref="S121:T121"/>
    <mergeCell ref="B214:C214"/>
    <mergeCell ref="D214:E214"/>
    <mergeCell ref="F214:I214"/>
    <mergeCell ref="J214:T214"/>
    <mergeCell ref="E234:F234"/>
    <mergeCell ref="K251:T251"/>
    <mergeCell ref="C263:L263"/>
    <mergeCell ref="C256:D256"/>
    <mergeCell ref="B262:B275"/>
    <mergeCell ref="G257:J257"/>
    <mergeCell ref="K241:T241"/>
    <mergeCell ref="C259:D259"/>
    <mergeCell ref="K244:T244"/>
    <mergeCell ref="G247:J247"/>
    <mergeCell ref="K249:T249"/>
    <mergeCell ref="K258:T258"/>
    <mergeCell ref="E257:F257"/>
    <mergeCell ref="C264:E264"/>
    <mergeCell ref="G253:J253"/>
    <mergeCell ref="G246:J246"/>
    <mergeCell ref="C273:F273"/>
    <mergeCell ref="G243:J243"/>
    <mergeCell ref="J188:T188"/>
    <mergeCell ref="D192:E192"/>
    <mergeCell ref="F210:I210"/>
    <mergeCell ref="J210:T210"/>
    <mergeCell ref="G250:J250"/>
    <mergeCell ref="C251:D251"/>
    <mergeCell ref="G241:J241"/>
    <mergeCell ref="E252:F252"/>
    <mergeCell ref="K250:T250"/>
    <mergeCell ref="K240:T240"/>
    <mergeCell ref="C252:D252"/>
    <mergeCell ref="C254:D254"/>
    <mergeCell ref="C233:D233"/>
    <mergeCell ref="B207:C207"/>
    <mergeCell ref="E237:F237"/>
    <mergeCell ref="E232:F232"/>
    <mergeCell ref="C240:D240"/>
    <mergeCell ref="K233:T233"/>
    <mergeCell ref="K228:T229"/>
    <mergeCell ref="H221:I221"/>
    <mergeCell ref="C232:D232"/>
    <mergeCell ref="K236:T236"/>
    <mergeCell ref="C239:D239"/>
    <mergeCell ref="B200:C200"/>
    <mergeCell ref="F197:I197"/>
    <mergeCell ref="J197:T197"/>
    <mergeCell ref="B210:C210"/>
    <mergeCell ref="D210:E210"/>
    <mergeCell ref="E236:F236"/>
    <mergeCell ref="E240:F240"/>
    <mergeCell ref="C242:D242"/>
    <mergeCell ref="G239:J239"/>
    <mergeCell ref="B285:K285"/>
    <mergeCell ref="D283:E283"/>
    <mergeCell ref="B280:D280"/>
    <mergeCell ref="K268:L268"/>
    <mergeCell ref="B284:K284"/>
    <mergeCell ref="C258:D258"/>
    <mergeCell ref="G258:J258"/>
    <mergeCell ref="C247:D247"/>
    <mergeCell ref="C267:D267"/>
    <mergeCell ref="M263:T271"/>
    <mergeCell ref="K260:T260"/>
    <mergeCell ref="C249:D249"/>
    <mergeCell ref="G252:J252"/>
    <mergeCell ref="K252:T252"/>
    <mergeCell ref="C253:D253"/>
    <mergeCell ref="G273:I274"/>
    <mergeCell ref="J273:L274"/>
    <mergeCell ref="B219:B260"/>
    <mergeCell ref="F221:G221"/>
    <mergeCell ref="J221:L221"/>
    <mergeCell ref="E242:F242"/>
    <mergeCell ref="G249:J249"/>
    <mergeCell ref="E249:F249"/>
    <mergeCell ref="M273:T274"/>
    <mergeCell ref="C238:D238"/>
    <mergeCell ref="G238:J238"/>
    <mergeCell ref="E247:F247"/>
    <mergeCell ref="C246:D246"/>
    <mergeCell ref="E248:F248"/>
    <mergeCell ref="G236:J236"/>
    <mergeCell ref="C250:D250"/>
    <mergeCell ref="C237:D237"/>
    <mergeCell ref="B195:C195"/>
    <mergeCell ref="B196:C196"/>
    <mergeCell ref="J169:T170"/>
    <mergeCell ref="B170:C170"/>
    <mergeCell ref="D170:E170"/>
    <mergeCell ref="F195:I195"/>
    <mergeCell ref="J195:T195"/>
    <mergeCell ref="J192:T192"/>
    <mergeCell ref="D196:E196"/>
    <mergeCell ref="B181:C181"/>
    <mergeCell ref="D181:E181"/>
    <mergeCell ref="J182:T182"/>
    <mergeCell ref="F183:I183"/>
    <mergeCell ref="B290:C290"/>
    <mergeCell ref="B277:T277"/>
    <mergeCell ref="E254:F254"/>
    <mergeCell ref="E260:F260"/>
    <mergeCell ref="K259:T259"/>
    <mergeCell ref="J265:L265"/>
    <mergeCell ref="J264:L264"/>
    <mergeCell ref="M275:T275"/>
    <mergeCell ref="C270:L270"/>
    <mergeCell ref="G271:H271"/>
    <mergeCell ref="J271:K271"/>
    <mergeCell ref="K254:T254"/>
    <mergeCell ref="E255:F255"/>
    <mergeCell ref="G255:J255"/>
    <mergeCell ref="K255:T255"/>
    <mergeCell ref="E241:F241"/>
    <mergeCell ref="D290:E290"/>
    <mergeCell ref="G251:J251"/>
    <mergeCell ref="J275:L275"/>
    <mergeCell ref="B213:C213"/>
    <mergeCell ref="D213:E213"/>
    <mergeCell ref="E251:F251"/>
    <mergeCell ref="C255:D255"/>
    <mergeCell ref="B212:C212"/>
    <mergeCell ref="D212:E212"/>
    <mergeCell ref="F212:I212"/>
    <mergeCell ref="J212:T212"/>
    <mergeCell ref="E250:F250"/>
    <mergeCell ref="G234:J234"/>
    <mergeCell ref="K248:T248"/>
    <mergeCell ref="G256:J256"/>
    <mergeCell ref="F216:I216"/>
    <mergeCell ref="J216:T216"/>
    <mergeCell ref="E152:F152"/>
    <mergeCell ref="F171:I171"/>
    <mergeCell ref="B197:C197"/>
    <mergeCell ref="B187:C187"/>
    <mergeCell ref="D187:E187"/>
    <mergeCell ref="F187:I187"/>
    <mergeCell ref="B172:C172"/>
    <mergeCell ref="F172:I172"/>
    <mergeCell ref="J178:T178"/>
    <mergeCell ref="B179:C179"/>
    <mergeCell ref="J181:T181"/>
    <mergeCell ref="F174:I174"/>
    <mergeCell ref="D179:E179"/>
    <mergeCell ref="F179:I179"/>
    <mergeCell ref="F178:I178"/>
    <mergeCell ref="F185:I185"/>
    <mergeCell ref="J187:T187"/>
    <mergeCell ref="D188:E188"/>
    <mergeCell ref="K238:T238"/>
    <mergeCell ref="E231:F231"/>
    <mergeCell ref="G231:J231"/>
    <mergeCell ref="C229:D229"/>
    <mergeCell ref="G228:J229"/>
    <mergeCell ref="C222:E222"/>
    <mergeCell ref="C219:T219"/>
    <mergeCell ref="J222:L222"/>
    <mergeCell ref="B261:T261"/>
    <mergeCell ref="C262:T262"/>
    <mergeCell ref="G260:J260"/>
    <mergeCell ref="C241:D241"/>
    <mergeCell ref="G259:J259"/>
    <mergeCell ref="E253:F253"/>
    <mergeCell ref="G244:J244"/>
    <mergeCell ref="G245:J245"/>
    <mergeCell ref="G254:J254"/>
    <mergeCell ref="E235:F235"/>
    <mergeCell ref="G235:J235"/>
    <mergeCell ref="G237:J237"/>
    <mergeCell ref="C243:D243"/>
    <mergeCell ref="K239:T239"/>
    <mergeCell ref="E239:F239"/>
    <mergeCell ref="E238:F238"/>
    <mergeCell ref="D198:E198"/>
    <mergeCell ref="C227:L227"/>
    <mergeCell ref="F209:I209"/>
    <mergeCell ref="J209:T209"/>
    <mergeCell ref="H222:I222"/>
    <mergeCell ref="J204:T204"/>
    <mergeCell ref="B216:C216"/>
    <mergeCell ref="C225:D225"/>
    <mergeCell ref="M221:T227"/>
    <mergeCell ref="C221:E221"/>
    <mergeCell ref="F190:I190"/>
    <mergeCell ref="B209:C209"/>
    <mergeCell ref="D202:E202"/>
    <mergeCell ref="E225:F225"/>
    <mergeCell ref="H225:L225"/>
    <mergeCell ref="D194:E194"/>
    <mergeCell ref="F194:I194"/>
    <mergeCell ref="F199:I199"/>
    <mergeCell ref="D206:E206"/>
    <mergeCell ref="F198:I198"/>
    <mergeCell ref="J198:T198"/>
    <mergeCell ref="D197:E197"/>
    <mergeCell ref="C220:L220"/>
    <mergeCell ref="M220:T220"/>
    <mergeCell ref="F213:I213"/>
    <mergeCell ref="J213:T213"/>
    <mergeCell ref="J203:T203"/>
    <mergeCell ref="F205:I205"/>
    <mergeCell ref="J205:T205"/>
    <mergeCell ref="B201:C201"/>
    <mergeCell ref="B198:C198"/>
    <mergeCell ref="B206:C206"/>
    <mergeCell ref="F200:I200"/>
    <mergeCell ref="J200:T200"/>
    <mergeCell ref="F196:I196"/>
    <mergeCell ref="D193:E193"/>
    <mergeCell ref="F193:I193"/>
    <mergeCell ref="B396:F396"/>
    <mergeCell ref="G396:P396"/>
    <mergeCell ref="Q396:T396"/>
    <mergeCell ref="B392:T392"/>
    <mergeCell ref="B393:T393"/>
    <mergeCell ref="B394:Q394"/>
    <mergeCell ref="R394:T394"/>
    <mergeCell ref="B387:F387"/>
    <mergeCell ref="G387:R387"/>
    <mergeCell ref="S387:T387"/>
    <mergeCell ref="B383:F383"/>
    <mergeCell ref="G383:R383"/>
    <mergeCell ref="S383:T383"/>
    <mergeCell ref="B384:F384"/>
    <mergeCell ref="G384:R384"/>
    <mergeCell ref="B395:F395"/>
    <mergeCell ref="G395:P395"/>
    <mergeCell ref="G345:R346"/>
    <mergeCell ref="D291:E291"/>
    <mergeCell ref="B293:C293"/>
    <mergeCell ref="H303:L303"/>
    <mergeCell ref="B204:C204"/>
    <mergeCell ref="D204:E204"/>
    <mergeCell ref="B217:T217"/>
    <mergeCell ref="H299:I299"/>
    <mergeCell ref="B331:F331"/>
    <mergeCell ref="B295:T295"/>
    <mergeCell ref="W335:X373"/>
    <mergeCell ref="G336:R336"/>
    <mergeCell ref="G337:R337"/>
    <mergeCell ref="G338:R338"/>
    <mergeCell ref="G339:R339"/>
    <mergeCell ref="G340:R340"/>
    <mergeCell ref="G341:R341"/>
    <mergeCell ref="G344:R344"/>
    <mergeCell ref="G372:R372"/>
    <mergeCell ref="G369:R369"/>
    <mergeCell ref="G370:R370"/>
    <mergeCell ref="G371:R371"/>
    <mergeCell ref="G373:R373"/>
    <mergeCell ref="G367:R367"/>
    <mergeCell ref="G366:R366"/>
    <mergeCell ref="G365:R365"/>
    <mergeCell ref="G368:R368"/>
    <mergeCell ref="G342:R342"/>
    <mergeCell ref="G343:R343"/>
    <mergeCell ref="G335:R335"/>
    <mergeCell ref="G359:R359"/>
    <mergeCell ref="G364:R364"/>
    <mergeCell ref="G363:R363"/>
    <mergeCell ref="G356:R356"/>
    <mergeCell ref="G361:R361"/>
    <mergeCell ref="G360:R360"/>
    <mergeCell ref="G358:R358"/>
    <mergeCell ref="G352:R352"/>
    <mergeCell ref="G353:R353"/>
    <mergeCell ref="G349:R349"/>
    <mergeCell ref="G348:R348"/>
    <mergeCell ref="G347:R347"/>
    <mergeCell ref="Q395:T395"/>
    <mergeCell ref="S384:T384"/>
    <mergeCell ref="B388:F388"/>
    <mergeCell ref="G388:R388"/>
    <mergeCell ref="S388:T388"/>
    <mergeCell ref="B385:F385"/>
    <mergeCell ref="G385:R385"/>
    <mergeCell ref="S385:T385"/>
    <mergeCell ref="B386:F386"/>
    <mergeCell ref="G386:R386"/>
    <mergeCell ref="S386:T386"/>
    <mergeCell ref="J294:T294"/>
    <mergeCell ref="F291:I291"/>
    <mergeCell ref="J291:T291"/>
    <mergeCell ref="C307:G307"/>
    <mergeCell ref="H307:I307"/>
    <mergeCell ref="C305:L305"/>
    <mergeCell ref="M306:T306"/>
    <mergeCell ref="H306:I306"/>
    <mergeCell ref="H301:I301"/>
    <mergeCell ref="C297:T297"/>
    <mergeCell ref="G357:R357"/>
    <mergeCell ref="S327:T327"/>
    <mergeCell ref="G331:R331"/>
    <mergeCell ref="G330:R330"/>
    <mergeCell ref="S330:T330"/>
    <mergeCell ref="C300:E300"/>
    <mergeCell ref="F299:G299"/>
    <mergeCell ref="G377:R377"/>
    <mergeCell ref="B381:T381"/>
    <mergeCell ref="B382:F382"/>
    <mergeCell ref="C318:D318"/>
    <mergeCell ref="G382:R382"/>
    <mergeCell ref="S382:T382"/>
    <mergeCell ref="G378:R378"/>
    <mergeCell ref="B378:F378"/>
    <mergeCell ref="B380:F380"/>
    <mergeCell ref="B377:F377"/>
    <mergeCell ref="G375:R375"/>
    <mergeCell ref="B334:F334"/>
    <mergeCell ref="G334:R334"/>
    <mergeCell ref="S334:T334"/>
    <mergeCell ref="S335:T376"/>
    <mergeCell ref="B333:T333"/>
    <mergeCell ref="G327:R327"/>
    <mergeCell ref="M299:T305"/>
    <mergeCell ref="H300:I300"/>
    <mergeCell ref="H304:L304"/>
    <mergeCell ref="J293:T293"/>
    <mergeCell ref="J301:L301"/>
    <mergeCell ref="E303:F303"/>
    <mergeCell ref="G362:R362"/>
    <mergeCell ref="S331:T331"/>
    <mergeCell ref="B332:F332"/>
    <mergeCell ref="G332:R332"/>
    <mergeCell ref="S332:T332"/>
    <mergeCell ref="E316:F316"/>
    <mergeCell ref="E321:F321"/>
    <mergeCell ref="C317:D317"/>
    <mergeCell ref="E317:F317"/>
    <mergeCell ref="C320:D320"/>
    <mergeCell ref="E320:F320"/>
    <mergeCell ref="C311:E311"/>
    <mergeCell ref="E318:F318"/>
    <mergeCell ref="B199:C199"/>
    <mergeCell ref="D209:E209"/>
    <mergeCell ref="C304:D304"/>
    <mergeCell ref="B297:B307"/>
    <mergeCell ref="C298:L298"/>
    <mergeCell ref="G319:J319"/>
    <mergeCell ref="K319:T319"/>
    <mergeCell ref="C312:E312"/>
    <mergeCell ref="M310:T310"/>
    <mergeCell ref="B327:F327"/>
    <mergeCell ref="G380:R380"/>
    <mergeCell ref="S377:T380"/>
    <mergeCell ref="B335:F376"/>
    <mergeCell ref="G374:R374"/>
    <mergeCell ref="B379:F379"/>
    <mergeCell ref="C310:L310"/>
    <mergeCell ref="G379:R379"/>
    <mergeCell ref="G376:R376"/>
    <mergeCell ref="E304:F304"/>
    <mergeCell ref="F301:G301"/>
    <mergeCell ref="C301:E301"/>
    <mergeCell ref="C299:E299"/>
    <mergeCell ref="G326:R326"/>
    <mergeCell ref="S326:T326"/>
    <mergeCell ref="C303:D303"/>
    <mergeCell ref="M298:T298"/>
    <mergeCell ref="B329:T329"/>
    <mergeCell ref="B308:T308"/>
    <mergeCell ref="B330:F330"/>
    <mergeCell ref="C316:D316"/>
    <mergeCell ref="D289:E289"/>
    <mergeCell ref="B291:C291"/>
    <mergeCell ref="K321:T321"/>
    <mergeCell ref="C315:D315"/>
    <mergeCell ref="E315:F315"/>
    <mergeCell ref="G286:H286"/>
    <mergeCell ref="I287:J287"/>
    <mergeCell ref="M307:T307"/>
    <mergeCell ref="B289:C289"/>
    <mergeCell ref="F288:I289"/>
    <mergeCell ref="J299:L299"/>
    <mergeCell ref="J307:K307"/>
    <mergeCell ref="G287:H287"/>
    <mergeCell ref="B294:C294"/>
    <mergeCell ref="F300:G300"/>
    <mergeCell ref="F293:I293"/>
    <mergeCell ref="J300:L300"/>
    <mergeCell ref="B292:C292"/>
    <mergeCell ref="D292:E292"/>
    <mergeCell ref="F292:I292"/>
    <mergeCell ref="J288:T289"/>
    <mergeCell ref="B288:E288"/>
    <mergeCell ref="F290:I290"/>
    <mergeCell ref="L287:T287"/>
    <mergeCell ref="J290:T290"/>
    <mergeCell ref="B286:F286"/>
    <mergeCell ref="I286:J286"/>
    <mergeCell ref="L286:T286"/>
    <mergeCell ref="D293:E293"/>
    <mergeCell ref="F294:I294"/>
    <mergeCell ref="J292:T292"/>
    <mergeCell ref="V325:W325"/>
    <mergeCell ref="B323:T323"/>
    <mergeCell ref="B324:F324"/>
    <mergeCell ref="G324:R324"/>
    <mergeCell ref="S324:T324"/>
    <mergeCell ref="B309:B321"/>
    <mergeCell ref="C321:D321"/>
    <mergeCell ref="G321:J321"/>
    <mergeCell ref="M311:T312"/>
    <mergeCell ref="C313:F313"/>
    <mergeCell ref="G315:J315"/>
    <mergeCell ref="K315:T315"/>
    <mergeCell ref="C314:D314"/>
    <mergeCell ref="E314:F314"/>
    <mergeCell ref="G316:J316"/>
    <mergeCell ref="F312:G312"/>
    <mergeCell ref="H312:I312"/>
    <mergeCell ref="J312:L312"/>
    <mergeCell ref="C309:T309"/>
    <mergeCell ref="G313:J314"/>
    <mergeCell ref="K316:T316"/>
    <mergeCell ref="F311:G311"/>
    <mergeCell ref="H311:I311"/>
    <mergeCell ref="J311:L311"/>
    <mergeCell ref="B322:T322"/>
    <mergeCell ref="K313:T314"/>
    <mergeCell ref="G317:J317"/>
    <mergeCell ref="K317:T317"/>
    <mergeCell ref="G320:J320"/>
    <mergeCell ref="K320:T320"/>
    <mergeCell ref="C319:D319"/>
    <mergeCell ref="E319:F319"/>
    <mergeCell ref="B149:D149"/>
    <mergeCell ref="E149:F149"/>
    <mergeCell ref="D143:J143"/>
    <mergeCell ref="K143:R143"/>
    <mergeCell ref="S143:T143"/>
    <mergeCell ref="K139:R139"/>
    <mergeCell ref="S139:T139"/>
    <mergeCell ref="B145:T145"/>
    <mergeCell ref="B146:T146"/>
    <mergeCell ref="K142:R142"/>
    <mergeCell ref="S142:T142"/>
    <mergeCell ref="B142:C142"/>
    <mergeCell ref="K140:R140"/>
    <mergeCell ref="B140:C140"/>
    <mergeCell ref="D140:J140"/>
    <mergeCell ref="S140:T140"/>
    <mergeCell ref="B137:T137"/>
    <mergeCell ref="B138:T138"/>
    <mergeCell ref="B141:C141"/>
    <mergeCell ref="D141:J141"/>
    <mergeCell ref="D142:J142"/>
    <mergeCell ref="B139:C139"/>
    <mergeCell ref="D139:J139"/>
    <mergeCell ref="K144:R144"/>
    <mergeCell ref="S144:T144"/>
    <mergeCell ref="S141:T141"/>
    <mergeCell ref="B148:K148"/>
    <mergeCell ref="K141:R141"/>
    <mergeCell ref="B134:T134"/>
    <mergeCell ref="B135:T135"/>
    <mergeCell ref="B136:T136"/>
    <mergeCell ref="B144:C144"/>
    <mergeCell ref="D144:J144"/>
    <mergeCell ref="B143:C143"/>
    <mergeCell ref="D133:J133"/>
    <mergeCell ref="K133:R133"/>
    <mergeCell ref="S133:T133"/>
    <mergeCell ref="B117:C117"/>
    <mergeCell ref="D117:J117"/>
    <mergeCell ref="K117:R117"/>
    <mergeCell ref="S117:T117"/>
    <mergeCell ref="E99:I99"/>
    <mergeCell ref="J99:R99"/>
    <mergeCell ref="S99:T99"/>
    <mergeCell ref="E100:I100"/>
    <mergeCell ref="J100:R100"/>
    <mergeCell ref="S100:T100"/>
    <mergeCell ref="S102:T102"/>
    <mergeCell ref="S129:T129"/>
    <mergeCell ref="B128:C128"/>
    <mergeCell ref="B129:C129"/>
    <mergeCell ref="D129:J129"/>
    <mergeCell ref="K129:R129"/>
    <mergeCell ref="G125:R125"/>
    <mergeCell ref="S125:T125"/>
    <mergeCell ref="S105:T105"/>
    <mergeCell ref="B106:T106"/>
    <mergeCell ref="B107:C107"/>
    <mergeCell ref="B118:C118"/>
    <mergeCell ref="D118:J118"/>
    <mergeCell ref="D107:J107"/>
    <mergeCell ref="K107:R107"/>
    <mergeCell ref="S107:T107"/>
    <mergeCell ref="E96:I96"/>
    <mergeCell ref="J96:R96"/>
    <mergeCell ref="S96:T96"/>
    <mergeCell ref="B109:C109"/>
    <mergeCell ref="D109:J109"/>
    <mergeCell ref="K109:R109"/>
    <mergeCell ref="S109:T109"/>
    <mergeCell ref="E103:I103"/>
    <mergeCell ref="J103:R103"/>
    <mergeCell ref="S103:T103"/>
    <mergeCell ref="E104:I104"/>
    <mergeCell ref="J104:R104"/>
    <mergeCell ref="S104:T104"/>
    <mergeCell ref="B97:B105"/>
    <mergeCell ref="C97:D105"/>
    <mergeCell ref="E97:I97"/>
    <mergeCell ref="J97:R97"/>
    <mergeCell ref="B108:C108"/>
    <mergeCell ref="D108:J108"/>
    <mergeCell ref="K108:R108"/>
    <mergeCell ref="S108:T108"/>
    <mergeCell ref="S98:T98"/>
    <mergeCell ref="E105:I105"/>
    <mergeCell ref="J105:R105"/>
    <mergeCell ref="E102:I102"/>
    <mergeCell ref="J102:R102"/>
    <mergeCell ref="S97:T97"/>
    <mergeCell ref="E98:I98"/>
    <mergeCell ref="E101:I101"/>
    <mergeCell ref="J101:R101"/>
    <mergeCell ref="S101:T101"/>
    <mergeCell ref="J98:R98"/>
    <mergeCell ref="E85:I85"/>
    <mergeCell ref="J85:R85"/>
    <mergeCell ref="S85:T85"/>
    <mergeCell ref="S77:T77"/>
    <mergeCell ref="E79:H79"/>
    <mergeCell ref="I79:R79"/>
    <mergeCell ref="S79:T79"/>
    <mergeCell ref="E91:I91"/>
    <mergeCell ref="J91:R91"/>
    <mergeCell ref="S91:T91"/>
    <mergeCell ref="J89:R89"/>
    <mergeCell ref="S89:T89"/>
    <mergeCell ref="E90:I90"/>
    <mergeCell ref="J90:R90"/>
    <mergeCell ref="S90:T90"/>
    <mergeCell ref="E80:H80"/>
    <mergeCell ref="I80:R80"/>
    <mergeCell ref="S80:T80"/>
    <mergeCell ref="E81:H81"/>
    <mergeCell ref="I81:R81"/>
    <mergeCell ref="S81:T82"/>
    <mergeCell ref="E82:H82"/>
    <mergeCell ref="I82:R82"/>
    <mergeCell ref="J95:R95"/>
    <mergeCell ref="E86:I86"/>
    <mergeCell ref="J86:R86"/>
    <mergeCell ref="B94:B96"/>
    <mergeCell ref="E64:H64"/>
    <mergeCell ref="I64:R64"/>
    <mergeCell ref="S64:T64"/>
    <mergeCell ref="E60:H60"/>
    <mergeCell ref="B68:B79"/>
    <mergeCell ref="C68:D79"/>
    <mergeCell ref="S68:T68"/>
    <mergeCell ref="E70:H70"/>
    <mergeCell ref="I70:R70"/>
    <mergeCell ref="E73:H73"/>
    <mergeCell ref="I73:R73"/>
    <mergeCell ref="S73:T73"/>
    <mergeCell ref="E74:H74"/>
    <mergeCell ref="S70:T70"/>
    <mergeCell ref="E71:H71"/>
    <mergeCell ref="I71:R71"/>
    <mergeCell ref="S71:T71"/>
    <mergeCell ref="E72:H72"/>
    <mergeCell ref="I72:R72"/>
    <mergeCell ref="S72:T72"/>
    <mergeCell ref="B80:B82"/>
    <mergeCell ref="C80:D82"/>
    <mergeCell ref="B86:B93"/>
    <mergeCell ref="C86:D93"/>
    <mergeCell ref="S86:T86"/>
    <mergeCell ref="E87:I87"/>
    <mergeCell ref="C94:D96"/>
    <mergeCell ref="E94:I94"/>
    <mergeCell ref="J94:R94"/>
    <mergeCell ref="S94:T94"/>
    <mergeCell ref="E95:I95"/>
    <mergeCell ref="I76:R76"/>
    <mergeCell ref="S76:T76"/>
    <mergeCell ref="I77:R77"/>
    <mergeCell ref="E66:H66"/>
    <mergeCell ref="I66:R66"/>
    <mergeCell ref="I63:R63"/>
    <mergeCell ref="S63:T63"/>
    <mergeCell ref="J87:R87"/>
    <mergeCell ref="S87:T87"/>
    <mergeCell ref="S95:T95"/>
    <mergeCell ref="E92:I92"/>
    <mergeCell ref="J92:R92"/>
    <mergeCell ref="S92:T92"/>
    <mergeCell ref="S88:T88"/>
    <mergeCell ref="E89:I89"/>
    <mergeCell ref="E93:I93"/>
    <mergeCell ref="J93:R93"/>
    <mergeCell ref="S93:T93"/>
    <mergeCell ref="E88:I88"/>
    <mergeCell ref="J88:R88"/>
    <mergeCell ref="B83:T83"/>
    <mergeCell ref="B84:T84"/>
    <mergeCell ref="C85:D85"/>
    <mergeCell ref="F35:I36"/>
    <mergeCell ref="B37:T37"/>
    <mergeCell ref="B38:H38"/>
    <mergeCell ref="I38:J38"/>
    <mergeCell ref="K38:L38"/>
    <mergeCell ref="M38:R38"/>
    <mergeCell ref="E77:H77"/>
    <mergeCell ref="E78:H78"/>
    <mergeCell ref="I78:R78"/>
    <mergeCell ref="S78:T78"/>
    <mergeCell ref="E75:H75"/>
    <mergeCell ref="I75:R75"/>
    <mergeCell ref="I68:R69"/>
    <mergeCell ref="E68:H69"/>
    <mergeCell ref="I74:R74"/>
    <mergeCell ref="S74:T74"/>
    <mergeCell ref="S75:T75"/>
    <mergeCell ref="E76:H76"/>
    <mergeCell ref="S38:T38"/>
    <mergeCell ref="E59:H59"/>
    <mergeCell ref="I59:R59"/>
    <mergeCell ref="S59:T59"/>
    <mergeCell ref="B50:T50"/>
    <mergeCell ref="B52:T52"/>
    <mergeCell ref="B53:T53"/>
    <mergeCell ref="C54:D54"/>
    <mergeCell ref="E55:H57"/>
    <mergeCell ref="I55:R57"/>
    <mergeCell ref="S55:T57"/>
    <mergeCell ref="E54:H54"/>
    <mergeCell ref="I54:R54"/>
    <mergeCell ref="S54:T54"/>
    <mergeCell ref="B55:B67"/>
    <mergeCell ref="C55:D67"/>
    <mergeCell ref="E62:H62"/>
    <mergeCell ref="I62:R62"/>
    <mergeCell ref="S62:T62"/>
    <mergeCell ref="E58:H58"/>
    <mergeCell ref="I58:R58"/>
    <mergeCell ref="E67:H67"/>
    <mergeCell ref="S66:T66"/>
    <mergeCell ref="E63:H63"/>
    <mergeCell ref="I60:R60"/>
    <mergeCell ref="S60:T60"/>
    <mergeCell ref="S58:T58"/>
    <mergeCell ref="I67:R67"/>
    <mergeCell ref="S67:T67"/>
    <mergeCell ref="E61:H61"/>
    <mergeCell ref="F29:I29"/>
    <mergeCell ref="J29:N29"/>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R14:T15"/>
    <mergeCell ref="O14:Q15"/>
    <mergeCell ref="J14:N15"/>
    <mergeCell ref="F14:I15"/>
    <mergeCell ref="B14:E15"/>
    <mergeCell ref="R28:T28"/>
    <mergeCell ref="J23:N23"/>
    <mergeCell ref="R16:T18"/>
    <mergeCell ref="O16:Q18"/>
    <mergeCell ref="B35:E36"/>
    <mergeCell ref="O28:Q28"/>
    <mergeCell ref="I61:R61"/>
    <mergeCell ref="S61:T61"/>
    <mergeCell ref="E65:H65"/>
    <mergeCell ref="I65:R65"/>
    <mergeCell ref="S65:T65"/>
    <mergeCell ref="B10:E11"/>
    <mergeCell ref="R31:T32"/>
    <mergeCell ref="O31:Q32"/>
    <mergeCell ref="J31:N32"/>
    <mergeCell ref="R35:T36"/>
    <mergeCell ref="O35:Q36"/>
    <mergeCell ref="J35:N36"/>
    <mergeCell ref="B33:E34"/>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B166:C166"/>
    <mergeCell ref="D166:E166"/>
    <mergeCell ref="B164:K164"/>
    <mergeCell ref="B168:K168"/>
    <mergeCell ref="B165:C165"/>
    <mergeCell ref="D165:E165"/>
    <mergeCell ref="G165:H165"/>
    <mergeCell ref="J171:T171"/>
    <mergeCell ref="O29:Q29"/>
    <mergeCell ref="R29:T29"/>
    <mergeCell ref="B19:E22"/>
    <mergeCell ref="F19:I22"/>
    <mergeCell ref="J19:N22"/>
    <mergeCell ref="O19:Q22"/>
    <mergeCell ref="R19:T22"/>
    <mergeCell ref="B28:E28"/>
    <mergeCell ref="F28:I28"/>
    <mergeCell ref="J28:N28"/>
    <mergeCell ref="R23:T27"/>
    <mergeCell ref="O23:Q27"/>
    <mergeCell ref="J24:N27"/>
    <mergeCell ref="F23:I27"/>
    <mergeCell ref="B23:E27"/>
    <mergeCell ref="B31:E32"/>
    <mergeCell ref="R33:T34"/>
    <mergeCell ref="O33:Q34"/>
    <mergeCell ref="J33:N34"/>
    <mergeCell ref="F33:I34"/>
    <mergeCell ref="F30:I30"/>
    <mergeCell ref="J30:N30"/>
    <mergeCell ref="O30:Q30"/>
    <mergeCell ref="R30:T30"/>
    <mergeCell ref="D175:E175"/>
    <mergeCell ref="F175:I175"/>
    <mergeCell ref="B178:C178"/>
    <mergeCell ref="D178:E178"/>
    <mergeCell ref="B186:C186"/>
    <mergeCell ref="D177:E177"/>
    <mergeCell ref="J175:T175"/>
    <mergeCell ref="D174:E174"/>
    <mergeCell ref="F182:I182"/>
    <mergeCell ref="F184:I184"/>
    <mergeCell ref="B185:C185"/>
    <mergeCell ref="J185:T185"/>
    <mergeCell ref="D186:E186"/>
    <mergeCell ref="D176:E176"/>
    <mergeCell ref="F176:I176"/>
    <mergeCell ref="J176:T176"/>
    <mergeCell ref="B177:C177"/>
    <mergeCell ref="B174:C174"/>
    <mergeCell ref="B182:C182"/>
    <mergeCell ref="J184:T184"/>
    <mergeCell ref="E150:F150"/>
    <mergeCell ref="B150:D150"/>
    <mergeCell ref="J165:K165"/>
    <mergeCell ref="D171:E171"/>
    <mergeCell ref="B183:C183"/>
    <mergeCell ref="B184:C184"/>
    <mergeCell ref="J183:T183"/>
    <mergeCell ref="F181:I181"/>
    <mergeCell ref="J174:T174"/>
    <mergeCell ref="B176:C176"/>
    <mergeCell ref="D182:E182"/>
    <mergeCell ref="B157:D157"/>
    <mergeCell ref="E157:F157"/>
    <mergeCell ref="I162:K162"/>
    <mergeCell ref="B163:D163"/>
    <mergeCell ref="E163:F163"/>
    <mergeCell ref="G163:H163"/>
    <mergeCell ref="I163:K163"/>
    <mergeCell ref="B156:D156"/>
    <mergeCell ref="B159:T159"/>
    <mergeCell ref="B161:K161"/>
    <mergeCell ref="G162:H162"/>
    <mergeCell ref="B160:T160"/>
    <mergeCell ref="L161:T168"/>
    <mergeCell ref="B162:D162"/>
    <mergeCell ref="E162:F162"/>
    <mergeCell ref="J177:T177"/>
    <mergeCell ref="D172:E172"/>
    <mergeCell ref="J172:T172"/>
    <mergeCell ref="B151:D151"/>
    <mergeCell ref="B169:E169"/>
    <mergeCell ref="L147:T158"/>
    <mergeCell ref="B122:T122"/>
    <mergeCell ref="B123:E123"/>
    <mergeCell ref="G123:R123"/>
    <mergeCell ref="S123:T123"/>
    <mergeCell ref="G124:R124"/>
    <mergeCell ref="B127:T127"/>
    <mergeCell ref="S124:T124"/>
    <mergeCell ref="B154:D154"/>
    <mergeCell ref="F169:I170"/>
    <mergeCell ref="B133:C133"/>
    <mergeCell ref="K245:T245"/>
    <mergeCell ref="D216:E216"/>
    <mergeCell ref="J206:T206"/>
    <mergeCell ref="D191:E191"/>
    <mergeCell ref="E244:F244"/>
    <mergeCell ref="F177:I177"/>
    <mergeCell ref="B175:C175"/>
    <mergeCell ref="D190:E190"/>
    <mergeCell ref="J180:T180"/>
    <mergeCell ref="D183:E183"/>
    <mergeCell ref="J202:T202"/>
    <mergeCell ref="C244:D244"/>
    <mergeCell ref="B188:C188"/>
    <mergeCell ref="B215:C215"/>
    <mergeCell ref="D215:E215"/>
    <mergeCell ref="F215:I215"/>
    <mergeCell ref="J215:T215"/>
    <mergeCell ref="J191:T191"/>
    <mergeCell ref="B192:C192"/>
    <mergeCell ref="B194:C194"/>
    <mergeCell ref="K243:T243"/>
    <mergeCell ref="K242:T242"/>
    <mergeCell ref="D199:E199"/>
    <mergeCell ref="J186:T186"/>
    <mergeCell ref="F186:I186"/>
    <mergeCell ref="J179:T179"/>
    <mergeCell ref="D207:E207"/>
    <mergeCell ref="F207:I207"/>
    <mergeCell ref="J207:T207"/>
    <mergeCell ref="B208:C208"/>
    <mergeCell ref="D208:E208"/>
    <mergeCell ref="F208:I208"/>
    <mergeCell ref="J208:T208"/>
    <mergeCell ref="H224:I224"/>
    <mergeCell ref="B180:C180"/>
    <mergeCell ref="D180:E180"/>
    <mergeCell ref="F180:I180"/>
    <mergeCell ref="D184:E184"/>
    <mergeCell ref="D185:E185"/>
    <mergeCell ref="D189:E189"/>
    <mergeCell ref="B202:C202"/>
    <mergeCell ref="F202:I202"/>
    <mergeCell ref="B203:C203"/>
    <mergeCell ref="D203:E203"/>
    <mergeCell ref="F203:I203"/>
    <mergeCell ref="F201:I201"/>
    <mergeCell ref="F192:I192"/>
    <mergeCell ref="B218:T218"/>
    <mergeCell ref="D195:E195"/>
    <mergeCell ref="F206:I206"/>
    <mergeCell ref="D200:E200"/>
    <mergeCell ref="F191:I191"/>
    <mergeCell ref="J196:T196"/>
    <mergeCell ref="B193:C193"/>
    <mergeCell ref="F211:I211"/>
    <mergeCell ref="J211:T211"/>
    <mergeCell ref="G248:J248"/>
    <mergeCell ref="C245:D245"/>
    <mergeCell ref="E151:F151"/>
    <mergeCell ref="G240:J240"/>
    <mergeCell ref="B152:D152"/>
    <mergeCell ref="B153:D153"/>
    <mergeCell ref="E153:F153"/>
    <mergeCell ref="J199:T199"/>
    <mergeCell ref="F204:I204"/>
    <mergeCell ref="E246:F246"/>
    <mergeCell ref="C248:D248"/>
    <mergeCell ref="C236:D236"/>
    <mergeCell ref="E243:F243"/>
    <mergeCell ref="K235:T235"/>
    <mergeCell ref="E154:F155"/>
    <mergeCell ref="B155:D155"/>
    <mergeCell ref="G166:K166"/>
    <mergeCell ref="B167:K167"/>
    <mergeCell ref="C235:D235"/>
    <mergeCell ref="E224:F224"/>
    <mergeCell ref="K224:L224"/>
    <mergeCell ref="G230:J230"/>
    <mergeCell ref="K230:T230"/>
    <mergeCell ref="E230:F230"/>
    <mergeCell ref="C230:D230"/>
    <mergeCell ref="C228:F228"/>
    <mergeCell ref="F189:I189"/>
    <mergeCell ref="J194:T194"/>
    <mergeCell ref="B190:C190"/>
    <mergeCell ref="J190:T190"/>
    <mergeCell ref="B124:E125"/>
    <mergeCell ref="G242:J242"/>
    <mergeCell ref="B119:C119"/>
    <mergeCell ref="D119:J119"/>
    <mergeCell ref="K119:R119"/>
    <mergeCell ref="S119:T119"/>
    <mergeCell ref="D128:J128"/>
    <mergeCell ref="K128:R128"/>
    <mergeCell ref="S128:T128"/>
    <mergeCell ref="G232:J232"/>
    <mergeCell ref="K232:T232"/>
    <mergeCell ref="F222:G222"/>
    <mergeCell ref="K237:T237"/>
    <mergeCell ref="J189:T189"/>
    <mergeCell ref="F188:I188"/>
    <mergeCell ref="B189:C189"/>
    <mergeCell ref="D201:E201"/>
    <mergeCell ref="B191:C191"/>
    <mergeCell ref="D173:E173"/>
    <mergeCell ref="F173:I173"/>
    <mergeCell ref="J173:T173"/>
    <mergeCell ref="B173:C173"/>
    <mergeCell ref="B171:C171"/>
    <mergeCell ref="J201:T201"/>
    <mergeCell ref="J193:T193"/>
    <mergeCell ref="B205:C205"/>
    <mergeCell ref="D205:E205"/>
    <mergeCell ref="K231:T231"/>
    <mergeCell ref="E229:F229"/>
    <mergeCell ref="C231:D231"/>
    <mergeCell ref="B211:C211"/>
    <mergeCell ref="D211:E211"/>
    <mergeCell ref="B115:C115"/>
    <mergeCell ref="D115:J115"/>
    <mergeCell ref="K115:R115"/>
    <mergeCell ref="S115:T115"/>
    <mergeCell ref="B116:C116"/>
    <mergeCell ref="D116:J116"/>
    <mergeCell ref="K116:R116"/>
    <mergeCell ref="S116:T116"/>
    <mergeCell ref="B110:C110"/>
    <mergeCell ref="D110:J110"/>
    <mergeCell ref="K110:R110"/>
    <mergeCell ref="S110:T110"/>
    <mergeCell ref="B111:C111"/>
    <mergeCell ref="D111:J111"/>
    <mergeCell ref="K111:R111"/>
    <mergeCell ref="S111:T111"/>
    <mergeCell ref="B112:C112"/>
    <mergeCell ref="D112:J112"/>
    <mergeCell ref="K112:R112"/>
    <mergeCell ref="S112:T112"/>
    <mergeCell ref="B113:C113"/>
    <mergeCell ref="D113:J113"/>
    <mergeCell ref="K113:R113"/>
    <mergeCell ref="S113:T113"/>
    <mergeCell ref="B114:C114"/>
    <mergeCell ref="D114:J114"/>
    <mergeCell ref="K114:R114"/>
    <mergeCell ref="S114:T114"/>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topLeftCell="A4" workbookViewId="0">
      <selection activeCell="G16" sqref="G16"/>
    </sheetView>
  </sheetViews>
  <sheetFormatPr baseColWidth="10" defaultColWidth="10.85546875" defaultRowHeight="12.75" x14ac:dyDescent="0.2"/>
  <cols>
    <col min="1" max="1" width="4.5703125" style="57" customWidth="1"/>
    <col min="2" max="2" width="20.28515625" style="56" customWidth="1"/>
    <col min="3" max="3" width="10" style="57" customWidth="1"/>
    <col min="4" max="4" width="11.28515625" style="57" customWidth="1"/>
    <col min="5" max="5" width="11.42578125" style="57" customWidth="1"/>
    <col min="6" max="6" width="11.7109375" style="57" customWidth="1"/>
    <col min="7" max="7" width="13.140625" style="57" customWidth="1"/>
    <col min="8" max="8" width="10.7109375" style="57" customWidth="1"/>
    <col min="9" max="10" width="17" style="57" customWidth="1"/>
    <col min="11" max="11" width="16.7109375" style="57" customWidth="1"/>
    <col min="12" max="16" width="10.85546875" style="57"/>
    <col min="17" max="17" width="15" style="57" customWidth="1"/>
    <col min="18" max="18" width="10.85546875" style="57"/>
    <col min="19" max="19" width="16" style="57" customWidth="1"/>
    <col min="20" max="16384" width="10.85546875" style="57"/>
  </cols>
  <sheetData>
    <row r="1" spans="2:19" ht="13.5" thickBot="1" x14ac:dyDescent="0.25">
      <c r="S1" s="101"/>
    </row>
    <row r="2" spans="2:19" ht="12.75" customHeight="1" x14ac:dyDescent="0.2">
      <c r="B2" s="58"/>
      <c r="C2" s="633" t="s">
        <v>391</v>
      </c>
      <c r="D2" s="633"/>
      <c r="E2" s="633"/>
      <c r="F2" s="633"/>
      <c r="G2" s="633"/>
      <c r="H2" s="633"/>
      <c r="I2" s="59"/>
      <c r="J2" s="205"/>
      <c r="K2" s="634"/>
      <c r="L2" s="636" t="s">
        <v>392</v>
      </c>
      <c r="M2" s="637"/>
      <c r="N2" s="637"/>
      <c r="O2" s="637"/>
      <c r="P2" s="637"/>
      <c r="Q2" s="637"/>
      <c r="R2" s="638"/>
      <c r="S2" s="63"/>
    </row>
    <row r="3" spans="2:19" ht="12.75" customHeight="1" x14ac:dyDescent="0.2">
      <c r="B3" s="60"/>
      <c r="C3" s="639" t="s">
        <v>393</v>
      </c>
      <c r="D3" s="639"/>
      <c r="E3" s="639"/>
      <c r="F3" s="639"/>
      <c r="G3" s="639"/>
      <c r="H3" s="639"/>
      <c r="I3" s="61"/>
      <c r="J3" s="205"/>
      <c r="K3" s="635"/>
      <c r="L3" s="640" t="s">
        <v>393</v>
      </c>
      <c r="M3" s="641"/>
      <c r="N3" s="641"/>
      <c r="O3" s="641"/>
      <c r="P3" s="641"/>
      <c r="Q3" s="641"/>
      <c r="R3" s="642"/>
      <c r="S3" s="63"/>
    </row>
    <row r="4" spans="2:19" ht="14.25" customHeight="1" x14ac:dyDescent="0.2">
      <c r="B4" s="60"/>
      <c r="C4" s="639" t="s">
        <v>394</v>
      </c>
      <c r="D4" s="639"/>
      <c r="E4" s="639"/>
      <c r="F4" s="639"/>
      <c r="G4" s="639"/>
      <c r="H4" s="639"/>
      <c r="I4" s="61"/>
      <c r="J4" s="205"/>
      <c r="K4" s="635"/>
      <c r="L4" s="640" t="s">
        <v>394</v>
      </c>
      <c r="M4" s="641"/>
      <c r="N4" s="641"/>
      <c r="O4" s="641"/>
      <c r="P4" s="641"/>
      <c r="Q4" s="641"/>
      <c r="R4" s="642"/>
      <c r="S4" s="63"/>
    </row>
    <row r="5" spans="2:19" ht="27.75" customHeight="1" x14ac:dyDescent="0.2">
      <c r="B5" s="62"/>
      <c r="C5" s="643" t="s">
        <v>1200</v>
      </c>
      <c r="D5" s="643"/>
      <c r="E5" s="643"/>
      <c r="F5" s="643"/>
      <c r="G5" s="643"/>
      <c r="H5" s="643"/>
      <c r="I5" s="63"/>
      <c r="J5" s="205"/>
      <c r="K5" s="635"/>
      <c r="L5" s="644" t="s">
        <v>1201</v>
      </c>
      <c r="M5" s="645"/>
      <c r="N5" s="645"/>
      <c r="O5" s="645"/>
      <c r="P5" s="645"/>
      <c r="Q5" s="645"/>
      <c r="R5" s="646"/>
      <c r="S5" s="63"/>
    </row>
    <row r="6" spans="2:19" ht="33.75" customHeight="1" x14ac:dyDescent="0.2">
      <c r="B6" s="662" t="s">
        <v>395</v>
      </c>
      <c r="C6" s="663"/>
      <c r="D6" s="199" t="s">
        <v>111</v>
      </c>
      <c r="E6" s="664" t="s">
        <v>112</v>
      </c>
      <c r="F6" s="665"/>
      <c r="G6" s="203" t="s">
        <v>396</v>
      </c>
      <c r="H6" s="199" t="s">
        <v>2</v>
      </c>
      <c r="I6" s="200" t="s">
        <v>0</v>
      </c>
      <c r="J6" s="204"/>
      <c r="K6" s="662" t="s">
        <v>395</v>
      </c>
      <c r="L6" s="663"/>
      <c r="M6" s="667" t="s">
        <v>111</v>
      </c>
      <c r="N6" s="668"/>
      <c r="O6" s="667" t="s">
        <v>112</v>
      </c>
      <c r="P6" s="668"/>
      <c r="Q6" s="671" t="s">
        <v>396</v>
      </c>
      <c r="R6" s="647" t="s">
        <v>2</v>
      </c>
      <c r="S6" s="649" t="s">
        <v>0</v>
      </c>
    </row>
    <row r="7" spans="2:19" ht="15" customHeight="1" thickBot="1" x14ac:dyDescent="0.25">
      <c r="B7" s="651" t="s">
        <v>397</v>
      </c>
      <c r="C7" s="652"/>
      <c r="D7" s="201" t="s">
        <v>398</v>
      </c>
      <c r="E7" s="653" t="s">
        <v>399</v>
      </c>
      <c r="F7" s="652"/>
      <c r="G7" s="64">
        <v>42309</v>
      </c>
      <c r="H7" s="201">
        <v>2</v>
      </c>
      <c r="I7" s="202" t="s">
        <v>400</v>
      </c>
      <c r="J7" s="204"/>
      <c r="K7" s="666"/>
      <c r="L7" s="646"/>
      <c r="M7" s="669"/>
      <c r="N7" s="670"/>
      <c r="O7" s="669"/>
      <c r="P7" s="670"/>
      <c r="Q7" s="672"/>
      <c r="R7" s="648"/>
      <c r="S7" s="650"/>
    </row>
    <row r="8" spans="2:19" ht="15.75" customHeight="1" thickBot="1" x14ac:dyDescent="0.25">
      <c r="B8" s="654" t="s">
        <v>402</v>
      </c>
      <c r="C8" s="655"/>
      <c r="D8" s="655"/>
      <c r="E8" s="655"/>
      <c r="F8" s="655"/>
      <c r="G8" s="655"/>
      <c r="H8" s="655"/>
      <c r="I8" s="656"/>
      <c r="J8" s="204"/>
      <c r="K8" s="657" t="s">
        <v>397</v>
      </c>
      <c r="L8" s="658"/>
      <c r="M8" s="659" t="s">
        <v>398</v>
      </c>
      <c r="N8" s="659"/>
      <c r="O8" s="660" t="s">
        <v>399</v>
      </c>
      <c r="P8" s="661"/>
      <c r="Q8" s="119">
        <v>42309</v>
      </c>
      <c r="R8" s="120">
        <v>2</v>
      </c>
      <c r="S8" s="202" t="s">
        <v>401</v>
      </c>
    </row>
    <row r="9" spans="2:19" ht="15.75" customHeight="1" thickBot="1" x14ac:dyDescent="0.25">
      <c r="B9" s="696" t="s">
        <v>404</v>
      </c>
      <c r="C9" s="697"/>
      <c r="D9" s="699" t="s">
        <v>405</v>
      </c>
      <c r="E9" s="699" t="s">
        <v>406</v>
      </c>
      <c r="F9" s="699" t="s">
        <v>407</v>
      </c>
      <c r="G9" s="701" t="s">
        <v>408</v>
      </c>
      <c r="H9" s="693" t="s">
        <v>101</v>
      </c>
      <c r="I9" s="694"/>
      <c r="J9" s="204"/>
      <c r="K9" s="686" t="s">
        <v>403</v>
      </c>
      <c r="L9" s="687"/>
      <c r="M9" s="687"/>
      <c r="N9" s="687"/>
      <c r="O9" s="687"/>
      <c r="P9" s="687"/>
      <c r="Q9" s="687"/>
      <c r="R9" s="687"/>
      <c r="S9" s="688"/>
    </row>
    <row r="10" spans="2:19" ht="14.25" customHeight="1" thickBot="1" x14ac:dyDescent="0.25">
      <c r="B10" s="686"/>
      <c r="C10" s="698"/>
      <c r="D10" s="700"/>
      <c r="E10" s="700"/>
      <c r="F10" s="700"/>
      <c r="G10" s="702"/>
      <c r="H10" s="695"/>
      <c r="I10" s="688"/>
      <c r="J10" s="204"/>
      <c r="K10" s="689" t="s">
        <v>404</v>
      </c>
      <c r="L10" s="676"/>
      <c r="M10" s="690">
        <v>1</v>
      </c>
      <c r="N10" s="690">
        <v>2</v>
      </c>
      <c r="O10" s="691">
        <v>3</v>
      </c>
      <c r="P10" s="691">
        <v>4</v>
      </c>
      <c r="Q10" s="690" t="s">
        <v>408</v>
      </c>
      <c r="R10" s="693" t="s">
        <v>101</v>
      </c>
      <c r="S10" s="694"/>
    </row>
    <row r="11" spans="2:19" ht="8.25" customHeight="1" thickBot="1" x14ac:dyDescent="0.25">
      <c r="B11" s="65">
        <v>3</v>
      </c>
      <c r="C11" s="66"/>
      <c r="D11" s="66"/>
      <c r="E11" s="66"/>
      <c r="F11" s="66"/>
      <c r="G11" s="66"/>
      <c r="H11" s="66"/>
      <c r="I11" s="67"/>
      <c r="J11" s="145"/>
      <c r="K11" s="657"/>
      <c r="L11" s="658"/>
      <c r="M11" s="659"/>
      <c r="N11" s="659"/>
      <c r="O11" s="692"/>
      <c r="P11" s="692"/>
      <c r="Q11" s="659"/>
      <c r="R11" s="695"/>
      <c r="S11" s="688"/>
    </row>
    <row r="12" spans="2:19" ht="57.75" customHeight="1" x14ac:dyDescent="0.2">
      <c r="B12" s="673" t="s">
        <v>409</v>
      </c>
      <c r="C12" s="68">
        <v>1</v>
      </c>
      <c r="D12" s="69">
        <v>227</v>
      </c>
      <c r="E12" s="69">
        <v>164</v>
      </c>
      <c r="F12" s="69">
        <v>11</v>
      </c>
      <c r="G12" s="69">
        <f t="shared" ref="G12:G42" si="0">+D12+E12+F12</f>
        <v>402</v>
      </c>
      <c r="H12" s="676"/>
      <c r="I12" s="677"/>
      <c r="J12" s="204"/>
      <c r="K12" s="678" t="s">
        <v>409</v>
      </c>
      <c r="L12" s="121">
        <v>1</v>
      </c>
      <c r="M12" s="70">
        <v>227</v>
      </c>
      <c r="N12" s="70">
        <v>164</v>
      </c>
      <c r="O12" s="70">
        <v>11</v>
      </c>
      <c r="P12" s="70">
        <v>0</v>
      </c>
      <c r="Q12" s="122">
        <f>SUM(M12:P12)</f>
        <v>402</v>
      </c>
      <c r="R12" s="680"/>
      <c r="S12" s="681"/>
    </row>
    <row r="13" spans="2:19" x14ac:dyDescent="0.2">
      <c r="B13" s="674"/>
      <c r="C13" s="71">
        <v>0.4</v>
      </c>
      <c r="D13" s="72">
        <f>+D12*0.4</f>
        <v>90.800000000000011</v>
      </c>
      <c r="E13" s="72">
        <f t="shared" ref="E13" si="1">+E12*0.4</f>
        <v>65.600000000000009</v>
      </c>
      <c r="F13" s="72">
        <v>4</v>
      </c>
      <c r="G13" s="72">
        <f t="shared" si="0"/>
        <v>160.40000000000003</v>
      </c>
      <c r="H13" s="682"/>
      <c r="I13" s="683"/>
      <c r="J13" s="204"/>
      <c r="K13" s="679"/>
      <c r="L13" s="123">
        <v>0.4</v>
      </c>
      <c r="M13" s="72">
        <f>M12*0.4</f>
        <v>90.800000000000011</v>
      </c>
      <c r="N13" s="72">
        <f>N12*0.4</f>
        <v>65.600000000000009</v>
      </c>
      <c r="O13" s="72">
        <v>5</v>
      </c>
      <c r="P13" s="72">
        <f>P12*0.4</f>
        <v>0</v>
      </c>
      <c r="Q13" s="124">
        <f>SUM(M13:P13)</f>
        <v>161.40000000000003</v>
      </c>
      <c r="R13" s="664"/>
      <c r="S13" s="684"/>
    </row>
    <row r="14" spans="2:19" ht="13.5" thickBot="1" x14ac:dyDescent="0.25">
      <c r="B14" s="675"/>
      <c r="C14" s="73">
        <v>0.6</v>
      </c>
      <c r="D14" s="74">
        <f>+D12*0.6</f>
        <v>136.19999999999999</v>
      </c>
      <c r="E14" s="74">
        <f t="shared" ref="E14" si="2">+E12*0.6</f>
        <v>98.399999999999991</v>
      </c>
      <c r="F14" s="74">
        <v>7</v>
      </c>
      <c r="G14" s="74">
        <f t="shared" si="0"/>
        <v>241.59999999999997</v>
      </c>
      <c r="H14" s="658"/>
      <c r="I14" s="685"/>
      <c r="J14" s="204"/>
      <c r="K14" s="679"/>
      <c r="L14" s="125">
        <v>0.6</v>
      </c>
      <c r="M14" s="72">
        <f>M12</f>
        <v>227</v>
      </c>
      <c r="N14" s="72">
        <f>N12*0.6</f>
        <v>98.399999999999991</v>
      </c>
      <c r="O14" s="72">
        <v>6</v>
      </c>
      <c r="P14" s="72">
        <f>P12*0.6</f>
        <v>0</v>
      </c>
      <c r="Q14" s="124">
        <f t="shared" ref="Q14:Q28" si="3">SUM(M14:P14)</f>
        <v>331.4</v>
      </c>
      <c r="R14" s="664"/>
      <c r="S14" s="684"/>
    </row>
    <row r="15" spans="2:19" ht="12.75" customHeight="1" x14ac:dyDescent="0.2">
      <c r="B15" s="674" t="s">
        <v>410</v>
      </c>
      <c r="C15" s="75" t="s">
        <v>408</v>
      </c>
      <c r="D15" s="76">
        <f>+$D$12</f>
        <v>227</v>
      </c>
      <c r="E15" s="76">
        <f>+$E$12</f>
        <v>164</v>
      </c>
      <c r="F15" s="76">
        <f>+$F$12</f>
        <v>11</v>
      </c>
      <c r="G15" s="76">
        <f t="shared" si="0"/>
        <v>402</v>
      </c>
      <c r="H15" s="707"/>
      <c r="I15" s="650"/>
      <c r="J15" s="204"/>
      <c r="K15" s="704" t="s">
        <v>410</v>
      </c>
      <c r="L15" s="121" t="s">
        <v>408</v>
      </c>
      <c r="M15" s="70">
        <f>M12</f>
        <v>227</v>
      </c>
      <c r="N15" s="70">
        <f>N12</f>
        <v>164</v>
      </c>
      <c r="O15" s="70">
        <f>O12</f>
        <v>11</v>
      </c>
      <c r="P15" s="70">
        <f>P12</f>
        <v>0</v>
      </c>
      <c r="Q15" s="122">
        <f t="shared" si="3"/>
        <v>402</v>
      </c>
      <c r="R15" s="664"/>
      <c r="S15" s="684"/>
    </row>
    <row r="16" spans="2:19" ht="15" customHeight="1" x14ac:dyDescent="0.2">
      <c r="B16" s="674"/>
      <c r="C16" s="71">
        <v>0.4</v>
      </c>
      <c r="D16" s="72">
        <v>89</v>
      </c>
      <c r="E16" s="72">
        <v>62</v>
      </c>
      <c r="F16" s="72">
        <v>4</v>
      </c>
      <c r="G16" s="72">
        <f t="shared" si="0"/>
        <v>155</v>
      </c>
      <c r="H16" s="682"/>
      <c r="I16" s="683"/>
      <c r="J16" s="204"/>
      <c r="K16" s="705"/>
      <c r="L16" s="123">
        <v>0.4</v>
      </c>
      <c r="M16" s="72">
        <v>15</v>
      </c>
      <c r="N16" s="72">
        <v>0</v>
      </c>
      <c r="O16" s="72">
        <v>0</v>
      </c>
      <c r="P16" s="72">
        <v>0</v>
      </c>
      <c r="Q16" s="72">
        <f t="shared" si="3"/>
        <v>15</v>
      </c>
      <c r="R16" s="664"/>
      <c r="S16" s="684"/>
    </row>
    <row r="17" spans="2:19" ht="15.75" customHeight="1" thickBot="1" x14ac:dyDescent="0.25">
      <c r="B17" s="674"/>
      <c r="C17" s="77">
        <v>0.6</v>
      </c>
      <c r="D17" s="78">
        <v>134</v>
      </c>
      <c r="E17" s="78">
        <v>94</v>
      </c>
      <c r="F17" s="78">
        <v>6</v>
      </c>
      <c r="G17" s="78">
        <f t="shared" si="0"/>
        <v>234</v>
      </c>
      <c r="H17" s="708"/>
      <c r="I17" s="649"/>
      <c r="J17" s="204"/>
      <c r="K17" s="706"/>
      <c r="L17" s="125">
        <v>0.6</v>
      </c>
      <c r="M17" s="72">
        <v>0</v>
      </c>
      <c r="N17" s="72">
        <v>0</v>
      </c>
      <c r="O17" s="72">
        <v>0</v>
      </c>
      <c r="P17" s="72">
        <v>0</v>
      </c>
      <c r="Q17" s="72">
        <f t="shared" si="3"/>
        <v>0</v>
      </c>
      <c r="R17" s="664"/>
      <c r="S17" s="684"/>
    </row>
    <row r="18" spans="2:19" ht="23.25" customHeight="1" x14ac:dyDescent="0.2">
      <c r="B18" s="673" t="s">
        <v>411</v>
      </c>
      <c r="C18" s="68" t="s">
        <v>408</v>
      </c>
      <c r="D18" s="69">
        <f>+$D$12</f>
        <v>227</v>
      </c>
      <c r="E18" s="69">
        <f>+$E$12</f>
        <v>164</v>
      </c>
      <c r="F18" s="69">
        <f>+$F$12</f>
        <v>11</v>
      </c>
      <c r="G18" s="69">
        <f t="shared" si="0"/>
        <v>402</v>
      </c>
      <c r="H18" s="676"/>
      <c r="I18" s="677"/>
      <c r="J18" s="204"/>
      <c r="K18" s="704" t="s">
        <v>412</v>
      </c>
      <c r="L18" s="121" t="s">
        <v>408</v>
      </c>
      <c r="M18" s="70">
        <f>M12</f>
        <v>227</v>
      </c>
      <c r="N18" s="70">
        <f>N12</f>
        <v>164</v>
      </c>
      <c r="O18" s="70">
        <f>O12</f>
        <v>11</v>
      </c>
      <c r="P18" s="70">
        <f>P12</f>
        <v>0</v>
      </c>
      <c r="Q18" s="122">
        <f t="shared" si="3"/>
        <v>402</v>
      </c>
      <c r="R18" s="664"/>
      <c r="S18" s="684"/>
    </row>
    <row r="19" spans="2:19" x14ac:dyDescent="0.2">
      <c r="B19" s="674"/>
      <c r="C19" s="71">
        <v>0.4</v>
      </c>
      <c r="D19" s="72">
        <v>90</v>
      </c>
      <c r="E19" s="72">
        <v>65</v>
      </c>
      <c r="F19" s="72">
        <v>4</v>
      </c>
      <c r="G19" s="72">
        <f t="shared" si="0"/>
        <v>159</v>
      </c>
      <c r="H19" s="682"/>
      <c r="I19" s="683"/>
      <c r="J19" s="204"/>
      <c r="K19" s="705"/>
      <c r="L19" s="123" t="s">
        <v>413</v>
      </c>
      <c r="M19" s="72">
        <v>91</v>
      </c>
      <c r="N19" s="72">
        <v>18</v>
      </c>
      <c r="O19" s="72">
        <v>5</v>
      </c>
      <c r="P19" s="72">
        <v>0</v>
      </c>
      <c r="Q19" s="72">
        <f t="shared" si="3"/>
        <v>114</v>
      </c>
      <c r="R19" s="664"/>
      <c r="S19" s="684"/>
    </row>
    <row r="20" spans="2:19" ht="15" customHeight="1" x14ac:dyDescent="0.2">
      <c r="B20" s="703"/>
      <c r="C20" s="79">
        <v>0.6</v>
      </c>
      <c r="D20" s="72">
        <v>136</v>
      </c>
      <c r="E20" s="72">
        <v>98</v>
      </c>
      <c r="F20" s="72">
        <v>7</v>
      </c>
      <c r="G20" s="72">
        <f t="shared" si="0"/>
        <v>241</v>
      </c>
      <c r="H20" s="682"/>
      <c r="I20" s="683"/>
      <c r="J20" s="204"/>
      <c r="K20" s="706"/>
      <c r="L20" s="125">
        <v>0.6</v>
      </c>
      <c r="M20" s="72">
        <v>38</v>
      </c>
      <c r="N20" s="72">
        <v>0</v>
      </c>
      <c r="O20" s="72">
        <v>6</v>
      </c>
      <c r="P20" s="72">
        <v>0</v>
      </c>
      <c r="Q20" s="72">
        <f t="shared" si="3"/>
        <v>44</v>
      </c>
      <c r="R20" s="664"/>
      <c r="S20" s="684"/>
    </row>
    <row r="21" spans="2:19" ht="34.5" customHeight="1" x14ac:dyDescent="0.2">
      <c r="B21" s="709" t="s">
        <v>414</v>
      </c>
      <c r="C21" s="80" t="s">
        <v>408</v>
      </c>
      <c r="D21" s="76">
        <f>+$D$12</f>
        <v>227</v>
      </c>
      <c r="E21" s="76">
        <f>+$E$12</f>
        <v>164</v>
      </c>
      <c r="F21" s="76">
        <f>+$F$12</f>
        <v>11</v>
      </c>
      <c r="G21" s="76">
        <f t="shared" si="0"/>
        <v>402</v>
      </c>
      <c r="H21" s="682"/>
      <c r="I21" s="683"/>
      <c r="J21" s="204"/>
      <c r="K21" s="704" t="s">
        <v>414</v>
      </c>
      <c r="L21" s="121" t="s">
        <v>408</v>
      </c>
      <c r="M21" s="70">
        <f>M12</f>
        <v>227</v>
      </c>
      <c r="N21" s="70">
        <f>N12</f>
        <v>164</v>
      </c>
      <c r="O21" s="70">
        <f>O12</f>
        <v>11</v>
      </c>
      <c r="P21" s="70">
        <f>P12</f>
        <v>0</v>
      </c>
      <c r="Q21" s="122">
        <f t="shared" si="3"/>
        <v>402</v>
      </c>
      <c r="R21" s="664"/>
      <c r="S21" s="684"/>
    </row>
    <row r="22" spans="2:19" ht="15.75" customHeight="1" x14ac:dyDescent="0.2">
      <c r="B22" s="674"/>
      <c r="C22" s="71">
        <v>0.4</v>
      </c>
      <c r="D22" s="72">
        <v>0</v>
      </c>
      <c r="E22" s="72">
        <v>0</v>
      </c>
      <c r="F22" s="72">
        <v>0</v>
      </c>
      <c r="G22" s="72">
        <f t="shared" si="0"/>
        <v>0</v>
      </c>
      <c r="H22" s="682"/>
      <c r="I22" s="683"/>
      <c r="J22" s="204"/>
      <c r="K22" s="705"/>
      <c r="L22" s="123" t="s">
        <v>413</v>
      </c>
      <c r="M22" s="72">
        <v>0</v>
      </c>
      <c r="N22" s="72">
        <f t="shared" ref="N22:P23" si="4">N13-N19</f>
        <v>47.600000000000009</v>
      </c>
      <c r="O22" s="126">
        <f t="shared" si="4"/>
        <v>0</v>
      </c>
      <c r="P22" s="72">
        <f t="shared" si="4"/>
        <v>0</v>
      </c>
      <c r="Q22" s="72">
        <f t="shared" si="3"/>
        <v>47.600000000000009</v>
      </c>
      <c r="R22" s="664"/>
      <c r="S22" s="684"/>
    </row>
    <row r="23" spans="2:19" x14ac:dyDescent="0.2">
      <c r="B23" s="703"/>
      <c r="C23" s="79">
        <v>0.6</v>
      </c>
      <c r="D23" s="72">
        <v>1</v>
      </c>
      <c r="E23" s="72">
        <v>1</v>
      </c>
      <c r="F23" s="72">
        <v>0</v>
      </c>
      <c r="G23" s="72">
        <f t="shared" si="0"/>
        <v>2</v>
      </c>
      <c r="H23" s="682"/>
      <c r="I23" s="683"/>
      <c r="J23" s="204"/>
      <c r="K23" s="706"/>
      <c r="L23" s="125">
        <v>0.6</v>
      </c>
      <c r="M23" s="72">
        <f>M41</f>
        <v>93</v>
      </c>
      <c r="N23" s="72">
        <f t="shared" si="4"/>
        <v>98.399999999999991</v>
      </c>
      <c r="O23" s="72">
        <f t="shared" si="4"/>
        <v>0</v>
      </c>
      <c r="P23" s="72">
        <f t="shared" si="4"/>
        <v>0</v>
      </c>
      <c r="Q23" s="72">
        <f t="shared" si="3"/>
        <v>191.39999999999998</v>
      </c>
      <c r="R23" s="664"/>
      <c r="S23" s="684"/>
    </row>
    <row r="24" spans="2:19" ht="15" customHeight="1" x14ac:dyDescent="0.2">
      <c r="B24" s="709" t="s">
        <v>415</v>
      </c>
      <c r="C24" s="80" t="s">
        <v>408</v>
      </c>
      <c r="D24" s="76">
        <f>+$D$12</f>
        <v>227</v>
      </c>
      <c r="E24" s="76">
        <f>+$E$12</f>
        <v>164</v>
      </c>
      <c r="F24" s="76">
        <f>+$F$12</f>
        <v>11</v>
      </c>
      <c r="G24" s="76">
        <f t="shared" si="0"/>
        <v>402</v>
      </c>
      <c r="H24" s="682"/>
      <c r="I24" s="683"/>
      <c r="J24" s="204"/>
      <c r="K24" s="704" t="s">
        <v>416</v>
      </c>
      <c r="L24" s="121" t="s">
        <v>408</v>
      </c>
      <c r="M24" s="70">
        <f>M12+5</f>
        <v>232</v>
      </c>
      <c r="N24" s="70">
        <f>N12</f>
        <v>164</v>
      </c>
      <c r="O24" s="70">
        <f>O12</f>
        <v>11</v>
      </c>
      <c r="P24" s="70">
        <f>P12</f>
        <v>0</v>
      </c>
      <c r="Q24" s="122">
        <f t="shared" si="3"/>
        <v>407</v>
      </c>
      <c r="R24" s="664"/>
      <c r="S24" s="684"/>
    </row>
    <row r="25" spans="2:19" ht="15" customHeight="1" x14ac:dyDescent="0.2">
      <c r="B25" s="674"/>
      <c r="C25" s="71">
        <v>0.4</v>
      </c>
      <c r="D25" s="72">
        <v>88</v>
      </c>
      <c r="E25" s="72">
        <v>64</v>
      </c>
      <c r="F25" s="72">
        <v>4</v>
      </c>
      <c r="G25" s="72">
        <f t="shared" si="0"/>
        <v>156</v>
      </c>
      <c r="H25" s="682"/>
      <c r="I25" s="683"/>
      <c r="J25" s="204"/>
      <c r="K25" s="705"/>
      <c r="L25" s="123" t="s">
        <v>413</v>
      </c>
      <c r="M25" s="72">
        <v>91</v>
      </c>
      <c r="N25" s="72">
        <v>18</v>
      </c>
      <c r="O25" s="72">
        <v>5</v>
      </c>
      <c r="P25" s="72">
        <v>0</v>
      </c>
      <c r="Q25" s="72">
        <f t="shared" si="3"/>
        <v>114</v>
      </c>
      <c r="R25" s="664"/>
      <c r="S25" s="684"/>
    </row>
    <row r="26" spans="2:19" x14ac:dyDescent="0.2">
      <c r="B26" s="703"/>
      <c r="C26" s="79">
        <v>0.6</v>
      </c>
      <c r="D26" s="72">
        <v>133</v>
      </c>
      <c r="E26" s="72">
        <v>96</v>
      </c>
      <c r="F26" s="72">
        <v>7</v>
      </c>
      <c r="G26" s="72">
        <f t="shared" si="0"/>
        <v>236</v>
      </c>
      <c r="H26" s="682"/>
      <c r="I26" s="683"/>
      <c r="J26" s="204"/>
      <c r="K26" s="706"/>
      <c r="L26" s="125">
        <v>0.6</v>
      </c>
      <c r="M26" s="72">
        <v>43</v>
      </c>
      <c r="N26" s="72">
        <v>4</v>
      </c>
      <c r="O26" s="72">
        <v>6</v>
      </c>
      <c r="P26" s="72">
        <v>0</v>
      </c>
      <c r="Q26" s="72">
        <f t="shared" si="3"/>
        <v>53</v>
      </c>
      <c r="R26" s="664"/>
      <c r="S26" s="684"/>
    </row>
    <row r="27" spans="2:19" ht="26.25" customHeight="1" x14ac:dyDescent="0.2">
      <c r="B27" s="709" t="s">
        <v>417</v>
      </c>
      <c r="C27" s="80" t="s">
        <v>408</v>
      </c>
      <c r="D27" s="76">
        <f>+$D$12</f>
        <v>227</v>
      </c>
      <c r="E27" s="76">
        <f>+$E$12</f>
        <v>164</v>
      </c>
      <c r="F27" s="76">
        <f>+$F$12</f>
        <v>11</v>
      </c>
      <c r="G27" s="76">
        <f t="shared" si="0"/>
        <v>402</v>
      </c>
      <c r="H27" s="682"/>
      <c r="I27" s="683"/>
      <c r="J27" s="204"/>
      <c r="K27" s="704" t="s">
        <v>418</v>
      </c>
      <c r="L27" s="121" t="s">
        <v>408</v>
      </c>
      <c r="M27" s="70">
        <f>M21</f>
        <v>227</v>
      </c>
      <c r="N27" s="70">
        <f>N21+4</f>
        <v>168</v>
      </c>
      <c r="O27" s="70">
        <f>O21</f>
        <v>11</v>
      </c>
      <c r="P27" s="70">
        <f>P21</f>
        <v>0</v>
      </c>
      <c r="Q27" s="122">
        <f t="shared" si="3"/>
        <v>406</v>
      </c>
      <c r="R27" s="664"/>
      <c r="S27" s="684"/>
    </row>
    <row r="28" spans="2:19" ht="15" customHeight="1" x14ac:dyDescent="0.2">
      <c r="B28" s="674"/>
      <c r="C28" s="71">
        <v>0.4</v>
      </c>
      <c r="D28" s="72">
        <v>2</v>
      </c>
      <c r="E28" s="72">
        <v>1</v>
      </c>
      <c r="F28" s="72">
        <v>0</v>
      </c>
      <c r="G28" s="72">
        <f t="shared" si="0"/>
        <v>3</v>
      </c>
      <c r="H28" s="682"/>
      <c r="I28" s="683"/>
      <c r="J28" s="204"/>
      <c r="K28" s="705"/>
      <c r="L28" s="123" t="s">
        <v>413</v>
      </c>
      <c r="M28" s="72">
        <v>91</v>
      </c>
      <c r="N28" s="72">
        <v>18</v>
      </c>
      <c r="O28" s="72">
        <v>5</v>
      </c>
      <c r="P28" s="72">
        <v>0</v>
      </c>
      <c r="Q28" s="72">
        <f t="shared" si="3"/>
        <v>114</v>
      </c>
      <c r="R28" s="664"/>
      <c r="S28" s="684"/>
    </row>
    <row r="29" spans="2:19" x14ac:dyDescent="0.2">
      <c r="B29" s="703"/>
      <c r="C29" s="79">
        <v>0.6</v>
      </c>
      <c r="D29" s="72">
        <v>3</v>
      </c>
      <c r="E29" s="72">
        <v>2</v>
      </c>
      <c r="F29" s="72">
        <v>0</v>
      </c>
      <c r="G29" s="72">
        <f t="shared" si="0"/>
        <v>5</v>
      </c>
      <c r="H29" s="682"/>
      <c r="I29" s="683"/>
      <c r="J29" s="204"/>
      <c r="K29" s="706"/>
      <c r="L29" s="125">
        <v>0.6</v>
      </c>
      <c r="M29" s="72">
        <v>43</v>
      </c>
      <c r="N29" s="72">
        <v>4</v>
      </c>
      <c r="O29" s="72">
        <v>6</v>
      </c>
      <c r="P29" s="72">
        <v>0</v>
      </c>
      <c r="Q29" s="72">
        <f>SUM(M29:P29)</f>
        <v>53</v>
      </c>
      <c r="R29" s="664"/>
      <c r="S29" s="684"/>
    </row>
    <row r="30" spans="2:19" ht="15" customHeight="1" x14ac:dyDescent="0.2">
      <c r="B30" s="709" t="s">
        <v>419</v>
      </c>
      <c r="C30" s="80" t="s">
        <v>408</v>
      </c>
      <c r="D30" s="76">
        <f>+$D$12</f>
        <v>227</v>
      </c>
      <c r="E30" s="76">
        <f>+$E$12</f>
        <v>164</v>
      </c>
      <c r="F30" s="76">
        <f>+$F$12</f>
        <v>11</v>
      </c>
      <c r="G30" s="76">
        <f t="shared" si="0"/>
        <v>402</v>
      </c>
      <c r="H30" s="682"/>
      <c r="I30" s="683"/>
      <c r="J30" s="204"/>
      <c r="K30" s="704" t="s">
        <v>420</v>
      </c>
      <c r="L30" s="121" t="s">
        <v>408</v>
      </c>
      <c r="M30" s="70">
        <f>M24</f>
        <v>232</v>
      </c>
      <c r="N30" s="70">
        <f>N24</f>
        <v>164</v>
      </c>
      <c r="O30" s="70">
        <f>O24</f>
        <v>11</v>
      </c>
      <c r="P30" s="70">
        <f>P24</f>
        <v>0</v>
      </c>
      <c r="Q30" s="122">
        <f t="shared" ref="Q30:Q50" si="5">SUM(M30:P30)</f>
        <v>407</v>
      </c>
      <c r="R30" s="664"/>
      <c r="S30" s="684"/>
    </row>
    <row r="31" spans="2:19" ht="15" customHeight="1" x14ac:dyDescent="0.2">
      <c r="B31" s="674"/>
      <c r="C31" s="71">
        <v>0.4</v>
      </c>
      <c r="D31" s="72">
        <v>4</v>
      </c>
      <c r="E31" s="72">
        <v>2</v>
      </c>
      <c r="F31" s="72">
        <v>0</v>
      </c>
      <c r="G31" s="72">
        <f t="shared" si="0"/>
        <v>6</v>
      </c>
      <c r="H31" s="682" t="s">
        <v>421</v>
      </c>
      <c r="I31" s="683"/>
      <c r="J31" s="204"/>
      <c r="K31" s="705"/>
      <c r="L31" s="123" t="s">
        <v>413</v>
      </c>
      <c r="M31" s="72">
        <v>1</v>
      </c>
      <c r="N31" s="72">
        <f t="shared" ref="N31:O32" si="6">N25-N28</f>
        <v>0</v>
      </c>
      <c r="O31" s="72">
        <f t="shared" si="6"/>
        <v>0</v>
      </c>
      <c r="P31" s="72">
        <v>0</v>
      </c>
      <c r="Q31" s="72">
        <f t="shared" si="5"/>
        <v>1</v>
      </c>
      <c r="R31" s="710"/>
      <c r="S31" s="711"/>
    </row>
    <row r="32" spans="2:19" ht="13.5" thickBot="1" x14ac:dyDescent="0.25">
      <c r="B32" s="675"/>
      <c r="C32" s="73">
        <v>0.6</v>
      </c>
      <c r="D32" s="74">
        <v>5</v>
      </c>
      <c r="E32" s="74">
        <v>3</v>
      </c>
      <c r="F32" s="74">
        <v>0</v>
      </c>
      <c r="G32" s="74">
        <f t="shared" si="0"/>
        <v>8</v>
      </c>
      <c r="H32" s="658"/>
      <c r="I32" s="685"/>
      <c r="J32" s="204"/>
      <c r="K32" s="706"/>
      <c r="L32" s="125">
        <v>0.6</v>
      </c>
      <c r="M32" s="72">
        <f>M26-M29</f>
        <v>0</v>
      </c>
      <c r="N32" s="72">
        <f t="shared" si="6"/>
        <v>0</v>
      </c>
      <c r="O32" s="72">
        <f t="shared" si="6"/>
        <v>0</v>
      </c>
      <c r="P32" s="72">
        <v>0</v>
      </c>
      <c r="Q32" s="72">
        <f t="shared" si="5"/>
        <v>0</v>
      </c>
      <c r="R32" s="664"/>
      <c r="S32" s="684"/>
    </row>
    <row r="33" spans="2:19" ht="24" customHeight="1" x14ac:dyDescent="0.2">
      <c r="B33" s="674" t="s">
        <v>422</v>
      </c>
      <c r="C33" s="75" t="s">
        <v>408</v>
      </c>
      <c r="D33" s="76">
        <f>+$D$12</f>
        <v>227</v>
      </c>
      <c r="E33" s="76">
        <f>+$E$12</f>
        <v>164</v>
      </c>
      <c r="F33" s="76">
        <f>+$F$12</f>
        <v>11</v>
      </c>
      <c r="G33" s="76">
        <f t="shared" si="0"/>
        <v>402</v>
      </c>
      <c r="H33" s="707"/>
      <c r="I33" s="650"/>
      <c r="J33" s="204"/>
      <c r="K33" s="704" t="s">
        <v>423</v>
      </c>
      <c r="L33" s="121" t="s">
        <v>408</v>
      </c>
      <c r="M33" s="70">
        <f>M12</f>
        <v>227</v>
      </c>
      <c r="N33" s="70">
        <f>N12</f>
        <v>164</v>
      </c>
      <c r="O33" s="70">
        <f>O12</f>
        <v>11</v>
      </c>
      <c r="P33" s="70">
        <f>P12</f>
        <v>0</v>
      </c>
      <c r="Q33" s="122">
        <f t="shared" si="5"/>
        <v>402</v>
      </c>
      <c r="R33" s="712"/>
      <c r="S33" s="713"/>
    </row>
    <row r="34" spans="2:19" ht="15" customHeight="1" x14ac:dyDescent="0.2">
      <c r="B34" s="674"/>
      <c r="C34" s="71">
        <v>0.4</v>
      </c>
      <c r="D34" s="72">
        <v>88</v>
      </c>
      <c r="E34" s="72">
        <v>64</v>
      </c>
      <c r="F34" s="72">
        <v>4</v>
      </c>
      <c r="G34" s="72">
        <f t="shared" si="0"/>
        <v>156</v>
      </c>
      <c r="H34" s="682"/>
      <c r="I34" s="683"/>
      <c r="J34" s="204"/>
      <c r="K34" s="705"/>
      <c r="L34" s="123" t="s">
        <v>413</v>
      </c>
      <c r="M34" s="72">
        <v>1</v>
      </c>
      <c r="N34" s="72">
        <v>0</v>
      </c>
      <c r="O34" s="72">
        <f t="shared" ref="O34:O35" si="7">O19-O28</f>
        <v>0</v>
      </c>
      <c r="P34" s="72">
        <v>0</v>
      </c>
      <c r="Q34" s="72">
        <f t="shared" si="5"/>
        <v>1</v>
      </c>
      <c r="R34" s="664"/>
      <c r="S34" s="684"/>
    </row>
    <row r="35" spans="2:19" x14ac:dyDescent="0.2">
      <c r="B35" s="703"/>
      <c r="C35" s="79">
        <v>0.6</v>
      </c>
      <c r="D35" s="72">
        <v>133</v>
      </c>
      <c r="E35" s="72">
        <v>95</v>
      </c>
      <c r="F35" s="72">
        <v>7</v>
      </c>
      <c r="G35" s="72">
        <f t="shared" si="0"/>
        <v>235</v>
      </c>
      <c r="H35" s="682"/>
      <c r="I35" s="683"/>
      <c r="J35" s="204"/>
      <c r="K35" s="706"/>
      <c r="L35" s="125">
        <v>0.6</v>
      </c>
      <c r="M35" s="72">
        <v>0</v>
      </c>
      <c r="N35" s="72">
        <v>0</v>
      </c>
      <c r="O35" s="72">
        <f t="shared" si="7"/>
        <v>0</v>
      </c>
      <c r="P35" s="72">
        <v>0</v>
      </c>
      <c r="Q35" s="72">
        <f>SUM(M35:P35)</f>
        <v>0</v>
      </c>
      <c r="R35" s="664"/>
      <c r="S35" s="684"/>
    </row>
    <row r="36" spans="2:19" ht="27.75" customHeight="1" x14ac:dyDescent="0.2">
      <c r="B36" s="709" t="s">
        <v>424</v>
      </c>
      <c r="C36" s="80" t="s">
        <v>408</v>
      </c>
      <c r="D36" s="76">
        <f>+$D$12</f>
        <v>227</v>
      </c>
      <c r="E36" s="76">
        <f>+$E$12</f>
        <v>164</v>
      </c>
      <c r="F36" s="76">
        <f>+$F$12</f>
        <v>11</v>
      </c>
      <c r="G36" s="76">
        <f t="shared" si="0"/>
        <v>402</v>
      </c>
      <c r="H36" s="682"/>
      <c r="I36" s="683"/>
      <c r="J36" s="204"/>
      <c r="K36" s="704" t="s">
        <v>425</v>
      </c>
      <c r="L36" s="121" t="s">
        <v>408</v>
      </c>
      <c r="M36" s="70">
        <f>M37+M38</f>
        <v>205</v>
      </c>
      <c r="N36" s="70">
        <f>N37+N38</f>
        <v>124</v>
      </c>
      <c r="O36" s="70">
        <f>O37+O38</f>
        <v>4</v>
      </c>
      <c r="P36" s="70">
        <v>0</v>
      </c>
      <c r="Q36" s="122">
        <f t="shared" si="5"/>
        <v>333</v>
      </c>
      <c r="R36" s="710" t="s">
        <v>456</v>
      </c>
      <c r="S36" s="711"/>
    </row>
    <row r="37" spans="2:19" x14ac:dyDescent="0.2">
      <c r="B37" s="674"/>
      <c r="C37" s="71">
        <v>0.4</v>
      </c>
      <c r="D37" s="72">
        <v>87</v>
      </c>
      <c r="E37" s="72">
        <v>57</v>
      </c>
      <c r="F37" s="72">
        <v>4</v>
      </c>
      <c r="G37" s="72">
        <f t="shared" si="0"/>
        <v>148</v>
      </c>
      <c r="H37" s="682"/>
      <c r="I37" s="683"/>
      <c r="J37" s="204"/>
      <c r="K37" s="705"/>
      <c r="L37" s="123" t="s">
        <v>413</v>
      </c>
      <c r="M37" s="72">
        <v>82</v>
      </c>
      <c r="N37" s="72">
        <v>50</v>
      </c>
      <c r="O37" s="72">
        <v>2</v>
      </c>
      <c r="P37" s="72">
        <v>1</v>
      </c>
      <c r="Q37" s="72">
        <f t="shared" si="5"/>
        <v>135</v>
      </c>
      <c r="R37" s="710"/>
      <c r="S37" s="711"/>
    </row>
    <row r="38" spans="2:19" x14ac:dyDescent="0.2">
      <c r="B38" s="703"/>
      <c r="C38" s="79">
        <v>0.6</v>
      </c>
      <c r="D38" s="72">
        <v>131</v>
      </c>
      <c r="E38" s="72">
        <v>86</v>
      </c>
      <c r="F38" s="72">
        <v>6</v>
      </c>
      <c r="G38" s="72">
        <f t="shared" si="0"/>
        <v>223</v>
      </c>
      <c r="H38" s="682"/>
      <c r="I38" s="683"/>
      <c r="J38" s="204"/>
      <c r="K38" s="706"/>
      <c r="L38" s="125">
        <v>0.6</v>
      </c>
      <c r="M38" s="72">
        <v>123</v>
      </c>
      <c r="N38" s="72">
        <v>74</v>
      </c>
      <c r="O38" s="72">
        <v>2</v>
      </c>
      <c r="P38" s="72">
        <v>2</v>
      </c>
      <c r="Q38" s="72">
        <f t="shared" si="5"/>
        <v>201</v>
      </c>
      <c r="R38" s="710"/>
      <c r="S38" s="711"/>
    </row>
    <row r="39" spans="2:19" ht="24" customHeight="1" x14ac:dyDescent="0.2">
      <c r="B39" s="709" t="s">
        <v>426</v>
      </c>
      <c r="C39" s="80" t="s">
        <v>408</v>
      </c>
      <c r="D39" s="76">
        <f>+$D$12</f>
        <v>227</v>
      </c>
      <c r="E39" s="76">
        <f>+$E$12</f>
        <v>164</v>
      </c>
      <c r="F39" s="76">
        <f>+$F$12</f>
        <v>11</v>
      </c>
      <c r="G39" s="76">
        <f t="shared" si="0"/>
        <v>402</v>
      </c>
      <c r="H39" s="682"/>
      <c r="I39" s="683"/>
      <c r="J39" s="204"/>
      <c r="K39" s="704" t="s">
        <v>427</v>
      </c>
      <c r="L39" s="121" t="s">
        <v>408</v>
      </c>
      <c r="M39" s="70">
        <f>+M40+M41</f>
        <v>155</v>
      </c>
      <c r="N39" s="70">
        <f>N40+N41</f>
        <v>65</v>
      </c>
      <c r="O39" s="70">
        <f>O40+O41</f>
        <v>0.8</v>
      </c>
      <c r="P39" s="70">
        <v>0</v>
      </c>
      <c r="Q39" s="122">
        <f t="shared" si="5"/>
        <v>220.8</v>
      </c>
      <c r="R39" s="710" t="s">
        <v>456</v>
      </c>
      <c r="S39" s="711"/>
    </row>
    <row r="40" spans="2:19" x14ac:dyDescent="0.2">
      <c r="B40" s="674"/>
      <c r="C40" s="71">
        <v>0.4</v>
      </c>
      <c r="D40" s="72">
        <v>1</v>
      </c>
      <c r="E40" s="72">
        <v>6</v>
      </c>
      <c r="F40" s="72">
        <v>0</v>
      </c>
      <c r="G40" s="72">
        <f t="shared" si="0"/>
        <v>7</v>
      </c>
      <c r="H40" s="682"/>
      <c r="I40" s="683"/>
      <c r="J40" s="204"/>
      <c r="K40" s="705"/>
      <c r="L40" s="123" t="s">
        <v>413</v>
      </c>
      <c r="M40" s="72">
        <v>62</v>
      </c>
      <c r="N40" s="72">
        <v>26</v>
      </c>
      <c r="O40" s="72">
        <v>0.4</v>
      </c>
      <c r="P40" s="72">
        <v>0</v>
      </c>
      <c r="Q40" s="72">
        <f t="shared" si="5"/>
        <v>88.4</v>
      </c>
      <c r="R40" s="710"/>
      <c r="S40" s="711"/>
    </row>
    <row r="41" spans="2:19" x14ac:dyDescent="0.2">
      <c r="B41" s="703"/>
      <c r="C41" s="79">
        <v>0.6</v>
      </c>
      <c r="D41" s="72">
        <v>2</v>
      </c>
      <c r="E41" s="72">
        <v>10</v>
      </c>
      <c r="F41" s="72">
        <v>1</v>
      </c>
      <c r="G41" s="72">
        <f t="shared" si="0"/>
        <v>13</v>
      </c>
      <c r="H41" s="682"/>
      <c r="I41" s="683"/>
      <c r="J41" s="204"/>
      <c r="K41" s="706"/>
      <c r="L41" s="127">
        <v>0.6</v>
      </c>
      <c r="M41" s="72">
        <v>93</v>
      </c>
      <c r="N41" s="78">
        <v>39</v>
      </c>
      <c r="O41" s="78">
        <v>0.4</v>
      </c>
      <c r="P41" s="78">
        <v>0</v>
      </c>
      <c r="Q41" s="78">
        <f t="shared" si="5"/>
        <v>132.4</v>
      </c>
      <c r="R41" s="710"/>
      <c r="S41" s="711"/>
    </row>
    <row r="42" spans="2:19" ht="26.25" customHeight="1" x14ac:dyDescent="0.2">
      <c r="B42" s="709" t="s">
        <v>428</v>
      </c>
      <c r="C42" s="80" t="s">
        <v>408</v>
      </c>
      <c r="D42" s="76">
        <f>+$D$12</f>
        <v>227</v>
      </c>
      <c r="E42" s="76">
        <f>+$E$12</f>
        <v>164</v>
      </c>
      <c r="F42" s="76">
        <f>+$F$12</f>
        <v>11</v>
      </c>
      <c r="G42" s="76">
        <f t="shared" si="0"/>
        <v>402</v>
      </c>
      <c r="H42" s="682"/>
      <c r="I42" s="683"/>
      <c r="J42" s="204"/>
      <c r="K42" s="704" t="s">
        <v>429</v>
      </c>
      <c r="L42" s="121" t="s">
        <v>408</v>
      </c>
      <c r="M42" s="70">
        <f>+M43+M44</f>
        <v>71</v>
      </c>
      <c r="N42" s="70">
        <f>N43+N44</f>
        <v>48</v>
      </c>
      <c r="O42" s="70">
        <f>O43+O44</f>
        <v>4</v>
      </c>
      <c r="P42" s="70">
        <v>0</v>
      </c>
      <c r="Q42" s="122">
        <f t="shared" si="5"/>
        <v>123</v>
      </c>
      <c r="R42" s="710" t="s">
        <v>456</v>
      </c>
      <c r="S42" s="711"/>
    </row>
    <row r="43" spans="2:19" ht="15" customHeight="1" x14ac:dyDescent="0.2">
      <c r="B43" s="674"/>
      <c r="C43" s="71">
        <v>0.4</v>
      </c>
      <c r="D43" s="72">
        <v>2</v>
      </c>
      <c r="E43" s="72">
        <v>2</v>
      </c>
      <c r="F43" s="72">
        <v>0</v>
      </c>
      <c r="G43" s="72">
        <v>0</v>
      </c>
      <c r="H43" s="682" t="s">
        <v>430</v>
      </c>
      <c r="I43" s="683"/>
      <c r="J43" s="204"/>
      <c r="K43" s="705"/>
      <c r="L43" s="123" t="s">
        <v>413</v>
      </c>
      <c r="M43" s="72">
        <v>28</v>
      </c>
      <c r="N43" s="72">
        <v>19</v>
      </c>
      <c r="O43" s="72">
        <v>2</v>
      </c>
      <c r="P43" s="72">
        <v>0</v>
      </c>
      <c r="Q43" s="72">
        <f t="shared" si="5"/>
        <v>49</v>
      </c>
      <c r="R43" s="710"/>
      <c r="S43" s="711"/>
    </row>
    <row r="44" spans="2:19" ht="15.75" customHeight="1" thickBot="1" x14ac:dyDescent="0.25">
      <c r="B44" s="674"/>
      <c r="C44" s="77">
        <v>0.6</v>
      </c>
      <c r="D44" s="78">
        <v>4</v>
      </c>
      <c r="E44" s="78">
        <v>2</v>
      </c>
      <c r="F44" s="78">
        <v>0</v>
      </c>
      <c r="G44" s="78">
        <f t="shared" ref="G44:G77" si="8">+D44+E44+F44</f>
        <v>6</v>
      </c>
      <c r="H44" s="708"/>
      <c r="I44" s="649"/>
      <c r="J44" s="204"/>
      <c r="K44" s="706"/>
      <c r="L44" s="127">
        <v>0.6</v>
      </c>
      <c r="M44" s="78">
        <v>43</v>
      </c>
      <c r="N44" s="78">
        <v>29</v>
      </c>
      <c r="O44" s="78">
        <v>2</v>
      </c>
      <c r="P44" s="78">
        <v>0</v>
      </c>
      <c r="Q44" s="78">
        <f t="shared" si="5"/>
        <v>74</v>
      </c>
      <c r="R44" s="710"/>
      <c r="S44" s="711"/>
    </row>
    <row r="45" spans="2:19" ht="27" customHeight="1" x14ac:dyDescent="0.2">
      <c r="B45" s="673" t="s">
        <v>431</v>
      </c>
      <c r="C45" s="68" t="s">
        <v>408</v>
      </c>
      <c r="D45" s="69">
        <f>D46+D47</f>
        <v>223</v>
      </c>
      <c r="E45" s="69">
        <f>E46+E47</f>
        <v>146</v>
      </c>
      <c r="F45" s="69">
        <f>F46+F47</f>
        <v>11</v>
      </c>
      <c r="G45" s="69">
        <f t="shared" si="8"/>
        <v>380</v>
      </c>
      <c r="H45" s="676" t="s">
        <v>432</v>
      </c>
      <c r="I45" s="677"/>
      <c r="J45" s="204"/>
      <c r="K45" s="704" t="s">
        <v>433</v>
      </c>
      <c r="L45" s="121" t="s">
        <v>408</v>
      </c>
      <c r="M45" s="70">
        <f>+M46+M47</f>
        <v>84</v>
      </c>
      <c r="N45" s="70">
        <f>N46+N47</f>
        <v>21</v>
      </c>
      <c r="O45" s="70">
        <f>O46+O47</f>
        <v>3.2</v>
      </c>
      <c r="P45" s="70">
        <v>0</v>
      </c>
      <c r="Q45" s="122">
        <f t="shared" si="5"/>
        <v>108.2</v>
      </c>
      <c r="R45" s="710" t="s">
        <v>456</v>
      </c>
      <c r="S45" s="711"/>
    </row>
    <row r="46" spans="2:19" x14ac:dyDescent="0.2">
      <c r="B46" s="674"/>
      <c r="C46" s="71">
        <v>0.4</v>
      </c>
      <c r="D46" s="72">
        <v>89</v>
      </c>
      <c r="E46" s="72">
        <v>58</v>
      </c>
      <c r="F46" s="72">
        <v>4</v>
      </c>
      <c r="G46" s="72">
        <f t="shared" si="8"/>
        <v>151</v>
      </c>
      <c r="H46" s="682"/>
      <c r="I46" s="683"/>
      <c r="J46" s="204"/>
      <c r="K46" s="705"/>
      <c r="L46" s="123" t="s">
        <v>413</v>
      </c>
      <c r="M46" s="72">
        <v>34</v>
      </c>
      <c r="N46" s="72">
        <v>8</v>
      </c>
      <c r="O46" s="72">
        <v>1.2</v>
      </c>
      <c r="P46" s="72">
        <v>1</v>
      </c>
      <c r="Q46" s="72">
        <f t="shared" si="5"/>
        <v>44.2</v>
      </c>
      <c r="R46" s="710"/>
      <c r="S46" s="711"/>
    </row>
    <row r="47" spans="2:19" x14ac:dyDescent="0.2">
      <c r="B47" s="703"/>
      <c r="C47" s="79">
        <v>0.6</v>
      </c>
      <c r="D47" s="72">
        <v>134</v>
      </c>
      <c r="E47" s="72">
        <v>88</v>
      </c>
      <c r="F47" s="72">
        <v>7</v>
      </c>
      <c r="G47" s="72">
        <f t="shared" si="8"/>
        <v>229</v>
      </c>
      <c r="H47" s="682"/>
      <c r="I47" s="683"/>
      <c r="J47" s="204"/>
      <c r="K47" s="706"/>
      <c r="L47" s="127">
        <v>0.6</v>
      </c>
      <c r="M47" s="78">
        <v>50</v>
      </c>
      <c r="N47" s="78">
        <v>13</v>
      </c>
      <c r="O47" s="78">
        <v>2</v>
      </c>
      <c r="P47" s="78">
        <v>2</v>
      </c>
      <c r="Q47" s="78">
        <f t="shared" si="5"/>
        <v>67</v>
      </c>
      <c r="R47" s="710"/>
      <c r="S47" s="711"/>
    </row>
    <row r="48" spans="2:19" ht="24.75" customHeight="1" x14ac:dyDescent="0.2">
      <c r="B48" s="709" t="s">
        <v>434</v>
      </c>
      <c r="C48" s="80" t="s">
        <v>408</v>
      </c>
      <c r="D48" s="70">
        <f>D49+D50</f>
        <v>216</v>
      </c>
      <c r="E48" s="70">
        <f>E49+E50</f>
        <v>141</v>
      </c>
      <c r="F48" s="70">
        <f>F49+F50</f>
        <v>11</v>
      </c>
      <c r="G48" s="70">
        <f t="shared" si="8"/>
        <v>368</v>
      </c>
      <c r="H48" s="682" t="s">
        <v>432</v>
      </c>
      <c r="I48" s="683"/>
      <c r="J48" s="204"/>
      <c r="K48" s="704" t="s">
        <v>549</v>
      </c>
      <c r="L48" s="121" t="s">
        <v>408</v>
      </c>
      <c r="M48" s="70">
        <f>+M49+M50</f>
        <v>211</v>
      </c>
      <c r="N48" s="70">
        <f>N49+N50</f>
        <v>95</v>
      </c>
      <c r="O48" s="70">
        <f>O49+O50</f>
        <v>12</v>
      </c>
      <c r="P48" s="70">
        <f>P12</f>
        <v>0</v>
      </c>
      <c r="Q48" s="122">
        <f t="shared" si="5"/>
        <v>318</v>
      </c>
      <c r="R48" s="710" t="s">
        <v>456</v>
      </c>
      <c r="S48" s="711"/>
    </row>
    <row r="49" spans="2:19" ht="45.75" customHeight="1" x14ac:dyDescent="0.2">
      <c r="B49" s="674"/>
      <c r="C49" s="71">
        <v>0.4</v>
      </c>
      <c r="D49" s="72">
        <v>86</v>
      </c>
      <c r="E49" s="72">
        <v>56</v>
      </c>
      <c r="F49" s="72">
        <v>4</v>
      </c>
      <c r="G49" s="72">
        <f t="shared" si="8"/>
        <v>146</v>
      </c>
      <c r="H49" s="682"/>
      <c r="I49" s="683"/>
      <c r="J49" s="204"/>
      <c r="K49" s="705"/>
      <c r="L49" s="123" t="s">
        <v>413</v>
      </c>
      <c r="M49" s="72">
        <v>84</v>
      </c>
      <c r="N49" s="72">
        <v>38</v>
      </c>
      <c r="O49" s="72">
        <v>5</v>
      </c>
      <c r="P49" s="72">
        <v>0</v>
      </c>
      <c r="Q49" s="72">
        <f t="shared" si="5"/>
        <v>127</v>
      </c>
      <c r="R49" s="714"/>
      <c r="S49" s="715"/>
    </row>
    <row r="50" spans="2:19" x14ac:dyDescent="0.2">
      <c r="B50" s="703"/>
      <c r="C50" s="79">
        <v>0.6</v>
      </c>
      <c r="D50" s="72">
        <v>130</v>
      </c>
      <c r="E50" s="72">
        <v>85</v>
      </c>
      <c r="F50" s="72">
        <v>7</v>
      </c>
      <c r="G50" s="72">
        <f t="shared" si="8"/>
        <v>222</v>
      </c>
      <c r="H50" s="682"/>
      <c r="I50" s="683"/>
      <c r="J50" s="204"/>
      <c r="K50" s="706"/>
      <c r="L50" s="127">
        <v>0.6</v>
      </c>
      <c r="M50" s="78">
        <v>127</v>
      </c>
      <c r="N50" s="78">
        <v>57</v>
      </c>
      <c r="O50" s="78">
        <v>7</v>
      </c>
      <c r="P50" s="78">
        <v>0</v>
      </c>
      <c r="Q50" s="78">
        <f t="shared" si="5"/>
        <v>191</v>
      </c>
      <c r="R50" s="710"/>
      <c r="S50" s="711"/>
    </row>
    <row r="51" spans="2:19" ht="27" customHeight="1" x14ac:dyDescent="0.2">
      <c r="B51" s="709" t="s">
        <v>435</v>
      </c>
      <c r="C51" s="80" t="s">
        <v>408</v>
      </c>
      <c r="D51" s="70">
        <v>0</v>
      </c>
      <c r="E51" s="70">
        <v>0</v>
      </c>
      <c r="F51" s="70">
        <v>0</v>
      </c>
      <c r="G51" s="70">
        <f t="shared" si="8"/>
        <v>0</v>
      </c>
      <c r="H51" s="682" t="s">
        <v>432</v>
      </c>
      <c r="I51" s="683"/>
      <c r="J51" s="204"/>
      <c r="K51" s="704" t="s">
        <v>436</v>
      </c>
      <c r="L51" s="121" t="s">
        <v>408</v>
      </c>
      <c r="M51" s="70">
        <f>+M52+M53</f>
        <v>310</v>
      </c>
      <c r="N51" s="70">
        <f>N52+N53</f>
        <v>134</v>
      </c>
      <c r="O51" s="70">
        <f>O52+O53</f>
        <v>4</v>
      </c>
      <c r="P51" s="70">
        <f t="shared" ref="P51:P53" si="9">P39+P42+P45</f>
        <v>0</v>
      </c>
      <c r="Q51" s="122">
        <f t="shared" ref="Q51:Q56" si="10">SUM(M51:P51)</f>
        <v>448</v>
      </c>
      <c r="R51" s="710" t="s">
        <v>456</v>
      </c>
      <c r="S51" s="711"/>
    </row>
    <row r="52" spans="2:19" x14ac:dyDescent="0.2">
      <c r="B52" s="674"/>
      <c r="C52" s="71">
        <v>0.4</v>
      </c>
      <c r="D52" s="72">
        <v>0</v>
      </c>
      <c r="E52" s="72">
        <v>0</v>
      </c>
      <c r="F52" s="72">
        <v>0</v>
      </c>
      <c r="G52" s="72">
        <f t="shared" si="8"/>
        <v>0</v>
      </c>
      <c r="H52" s="682"/>
      <c r="I52" s="683"/>
      <c r="J52" s="204"/>
      <c r="K52" s="705"/>
      <c r="L52" s="123" t="s">
        <v>413</v>
      </c>
      <c r="M52" s="72">
        <v>124</v>
      </c>
      <c r="N52" s="72">
        <v>54</v>
      </c>
      <c r="O52" s="72">
        <v>2</v>
      </c>
      <c r="P52" s="72">
        <v>2</v>
      </c>
      <c r="Q52" s="72">
        <f t="shared" si="10"/>
        <v>182</v>
      </c>
      <c r="R52" s="710"/>
      <c r="S52" s="711"/>
    </row>
    <row r="53" spans="2:19" x14ac:dyDescent="0.2">
      <c r="B53" s="703"/>
      <c r="C53" s="79">
        <v>0.6</v>
      </c>
      <c r="D53" s="72">
        <v>0</v>
      </c>
      <c r="E53" s="72">
        <v>0</v>
      </c>
      <c r="F53" s="72">
        <v>0</v>
      </c>
      <c r="G53" s="72">
        <f t="shared" si="8"/>
        <v>0</v>
      </c>
      <c r="H53" s="682"/>
      <c r="I53" s="683"/>
      <c r="J53" s="204"/>
      <c r="K53" s="706"/>
      <c r="L53" s="127">
        <v>0.6</v>
      </c>
      <c r="M53" s="78">
        <v>186</v>
      </c>
      <c r="N53" s="78">
        <v>80</v>
      </c>
      <c r="O53" s="78">
        <v>2</v>
      </c>
      <c r="P53" s="78">
        <f t="shared" si="9"/>
        <v>2</v>
      </c>
      <c r="Q53" s="78">
        <f t="shared" si="10"/>
        <v>270</v>
      </c>
      <c r="R53" s="710"/>
      <c r="S53" s="711"/>
    </row>
    <row r="54" spans="2:19" ht="21" customHeight="1" x14ac:dyDescent="0.2">
      <c r="B54" s="709" t="s">
        <v>437</v>
      </c>
      <c r="C54" s="80" t="s">
        <v>408</v>
      </c>
      <c r="D54" s="70">
        <v>0</v>
      </c>
      <c r="E54" s="70">
        <v>0</v>
      </c>
      <c r="F54" s="70">
        <v>0</v>
      </c>
      <c r="G54" s="70">
        <f t="shared" si="8"/>
        <v>0</v>
      </c>
      <c r="H54" s="682" t="s">
        <v>432</v>
      </c>
      <c r="I54" s="683"/>
      <c r="J54" s="204"/>
      <c r="K54" s="704" t="s">
        <v>438</v>
      </c>
      <c r="L54" s="121" t="s">
        <v>408</v>
      </c>
      <c r="M54" s="70">
        <f>M39+M42+M45</f>
        <v>310</v>
      </c>
      <c r="N54" s="70">
        <f>N12</f>
        <v>164</v>
      </c>
      <c r="O54" s="70">
        <f>O12</f>
        <v>11</v>
      </c>
      <c r="P54" s="70">
        <f>P12</f>
        <v>0</v>
      </c>
      <c r="Q54" s="122">
        <f t="shared" si="10"/>
        <v>485</v>
      </c>
      <c r="R54" s="710" t="s">
        <v>456</v>
      </c>
      <c r="S54" s="711"/>
    </row>
    <row r="55" spans="2:19" ht="15.75" customHeight="1" x14ac:dyDescent="0.2">
      <c r="B55" s="674"/>
      <c r="C55" s="71">
        <v>0.4</v>
      </c>
      <c r="D55" s="72">
        <v>0</v>
      </c>
      <c r="E55" s="72">
        <v>0</v>
      </c>
      <c r="F55" s="72">
        <v>0</v>
      </c>
      <c r="G55" s="72">
        <f t="shared" si="8"/>
        <v>0</v>
      </c>
      <c r="H55" s="682"/>
      <c r="I55" s="683"/>
      <c r="J55" s="204"/>
      <c r="K55" s="705"/>
      <c r="L55" s="123" t="s">
        <v>413</v>
      </c>
      <c r="M55" s="78">
        <v>0</v>
      </c>
      <c r="N55" s="72">
        <v>0</v>
      </c>
      <c r="O55" s="72">
        <v>0</v>
      </c>
      <c r="P55" s="72">
        <v>0</v>
      </c>
      <c r="Q55" s="72">
        <f t="shared" si="10"/>
        <v>0</v>
      </c>
      <c r="R55" s="664"/>
      <c r="S55" s="684"/>
    </row>
    <row r="56" spans="2:19" ht="13.5" thickBot="1" x14ac:dyDescent="0.25">
      <c r="B56" s="675"/>
      <c r="C56" s="73">
        <v>0.6</v>
      </c>
      <c r="D56" s="74">
        <v>0</v>
      </c>
      <c r="E56" s="74">
        <v>0</v>
      </c>
      <c r="F56" s="74">
        <v>0</v>
      </c>
      <c r="G56" s="74">
        <f t="shared" si="8"/>
        <v>0</v>
      </c>
      <c r="H56" s="658"/>
      <c r="I56" s="685"/>
      <c r="J56" s="204"/>
      <c r="K56" s="716"/>
      <c r="L56" s="128">
        <v>0.6</v>
      </c>
      <c r="M56" s="74">
        <v>0</v>
      </c>
      <c r="N56" s="74">
        <v>0</v>
      </c>
      <c r="O56" s="74">
        <v>0</v>
      </c>
      <c r="P56" s="74">
        <v>0</v>
      </c>
      <c r="Q56" s="74">
        <f t="shared" si="10"/>
        <v>0</v>
      </c>
      <c r="R56" s="653"/>
      <c r="S56" s="717"/>
    </row>
    <row r="57" spans="2:19" ht="12.75" customHeight="1" x14ac:dyDescent="0.2">
      <c r="B57" s="674" t="s">
        <v>439</v>
      </c>
      <c r="C57" s="75" t="s">
        <v>408</v>
      </c>
      <c r="D57" s="76">
        <f>D58+D59</f>
        <v>223</v>
      </c>
      <c r="E57" s="76">
        <f>E58+E59</f>
        <v>145</v>
      </c>
      <c r="F57" s="76">
        <f t="shared" ref="F57" si="11">SUM(F58:F59)</f>
        <v>11</v>
      </c>
      <c r="G57" s="76">
        <f t="shared" si="8"/>
        <v>379</v>
      </c>
      <c r="H57" s="707" t="s">
        <v>432</v>
      </c>
      <c r="I57" s="650"/>
      <c r="J57" s="204"/>
    </row>
    <row r="58" spans="2:19" x14ac:dyDescent="0.2">
      <c r="B58" s="674"/>
      <c r="C58" s="71">
        <v>0.4</v>
      </c>
      <c r="D58" s="72">
        <v>89</v>
      </c>
      <c r="E58" s="72">
        <v>58</v>
      </c>
      <c r="F58" s="72">
        <v>4</v>
      </c>
      <c r="G58" s="72">
        <f t="shared" si="8"/>
        <v>151</v>
      </c>
      <c r="H58" s="682"/>
      <c r="I58" s="683"/>
      <c r="J58" s="204"/>
      <c r="K58" s="57" t="s">
        <v>526</v>
      </c>
      <c r="L58" s="57" t="s">
        <v>527</v>
      </c>
    </row>
    <row r="59" spans="2:19" x14ac:dyDescent="0.2">
      <c r="B59" s="703"/>
      <c r="C59" s="79">
        <v>0.6</v>
      </c>
      <c r="D59" s="72">
        <v>134</v>
      </c>
      <c r="E59" s="72">
        <v>87</v>
      </c>
      <c r="F59" s="72">
        <v>7</v>
      </c>
      <c r="G59" s="72">
        <f t="shared" si="8"/>
        <v>228</v>
      </c>
      <c r="H59" s="682"/>
      <c r="I59" s="683"/>
      <c r="J59" s="204"/>
    </row>
    <row r="60" spans="2:19" ht="12.75" customHeight="1" x14ac:dyDescent="0.2">
      <c r="B60" s="709" t="s">
        <v>440</v>
      </c>
      <c r="C60" s="80" t="s">
        <v>408</v>
      </c>
      <c r="D60" s="70">
        <f>D61+D62</f>
        <v>223</v>
      </c>
      <c r="E60" s="70">
        <f>E61+E62</f>
        <v>145</v>
      </c>
      <c r="F60" s="70">
        <f>F61+F62</f>
        <v>11</v>
      </c>
      <c r="G60" s="70">
        <f t="shared" si="8"/>
        <v>379</v>
      </c>
      <c r="H60" s="682" t="s">
        <v>432</v>
      </c>
      <c r="I60" s="683"/>
      <c r="J60" s="204"/>
    </row>
    <row r="61" spans="2:19" x14ac:dyDescent="0.2">
      <c r="B61" s="674"/>
      <c r="C61" s="71">
        <v>0.4</v>
      </c>
      <c r="D61" s="72">
        <v>89</v>
      </c>
      <c r="E61" s="72">
        <v>58</v>
      </c>
      <c r="F61" s="72">
        <v>4</v>
      </c>
      <c r="G61" s="72">
        <f t="shared" si="8"/>
        <v>151</v>
      </c>
      <c r="H61" s="682"/>
      <c r="I61" s="683"/>
      <c r="J61" s="204"/>
    </row>
    <row r="62" spans="2:19" x14ac:dyDescent="0.2">
      <c r="B62" s="703"/>
      <c r="C62" s="79">
        <v>0.6</v>
      </c>
      <c r="D62" s="72">
        <v>134</v>
      </c>
      <c r="E62" s="72">
        <v>87</v>
      </c>
      <c r="F62" s="72">
        <v>7</v>
      </c>
      <c r="G62" s="72">
        <f t="shared" si="8"/>
        <v>228</v>
      </c>
      <c r="H62" s="682"/>
      <c r="I62" s="683"/>
      <c r="J62" s="204"/>
    </row>
    <row r="63" spans="2:19" ht="12.75" customHeight="1" x14ac:dyDescent="0.2">
      <c r="B63" s="709" t="s">
        <v>441</v>
      </c>
      <c r="C63" s="80" t="s">
        <v>408</v>
      </c>
      <c r="D63" s="70">
        <v>0</v>
      </c>
      <c r="E63" s="70">
        <v>0</v>
      </c>
      <c r="F63" s="70">
        <v>0</v>
      </c>
      <c r="G63" s="70">
        <f t="shared" si="8"/>
        <v>0</v>
      </c>
      <c r="H63" s="682" t="s">
        <v>432</v>
      </c>
      <c r="I63" s="683"/>
      <c r="J63" s="204"/>
    </row>
    <row r="64" spans="2:19" x14ac:dyDescent="0.2">
      <c r="B64" s="674"/>
      <c r="C64" s="71">
        <v>0.4</v>
      </c>
      <c r="D64" s="72">
        <v>0</v>
      </c>
      <c r="E64" s="72">
        <v>0</v>
      </c>
      <c r="F64" s="72">
        <v>0</v>
      </c>
      <c r="G64" s="72">
        <f t="shared" si="8"/>
        <v>0</v>
      </c>
      <c r="H64" s="682"/>
      <c r="I64" s="683"/>
      <c r="J64" s="204"/>
    </row>
    <row r="65" spans="2:10" x14ac:dyDescent="0.2">
      <c r="B65" s="703"/>
      <c r="C65" s="79">
        <v>0.6</v>
      </c>
      <c r="D65" s="72">
        <v>0</v>
      </c>
      <c r="E65" s="72">
        <v>0</v>
      </c>
      <c r="F65" s="72">
        <v>0</v>
      </c>
      <c r="G65" s="72">
        <f t="shared" si="8"/>
        <v>0</v>
      </c>
      <c r="H65" s="682"/>
      <c r="I65" s="683"/>
      <c r="J65" s="204"/>
    </row>
    <row r="66" spans="2:10" ht="12.75" customHeight="1" x14ac:dyDescent="0.2">
      <c r="B66" s="709" t="s">
        <v>442</v>
      </c>
      <c r="C66" s="80" t="s">
        <v>408</v>
      </c>
      <c r="D66" s="70">
        <v>0</v>
      </c>
      <c r="E66" s="70">
        <v>0</v>
      </c>
      <c r="F66" s="70">
        <v>0</v>
      </c>
      <c r="G66" s="70">
        <f t="shared" si="8"/>
        <v>0</v>
      </c>
      <c r="H66" s="682" t="s">
        <v>432</v>
      </c>
      <c r="I66" s="683"/>
      <c r="J66" s="204"/>
    </row>
    <row r="67" spans="2:10" ht="15.75" customHeight="1" x14ac:dyDescent="0.2">
      <c r="B67" s="674"/>
      <c r="C67" s="71">
        <v>0.4</v>
      </c>
      <c r="D67" s="72">
        <v>0</v>
      </c>
      <c r="E67" s="72">
        <v>0</v>
      </c>
      <c r="F67" s="72">
        <v>0</v>
      </c>
      <c r="G67" s="72">
        <f t="shared" si="8"/>
        <v>0</v>
      </c>
      <c r="H67" s="682"/>
      <c r="I67" s="683"/>
      <c r="J67" s="204"/>
    </row>
    <row r="68" spans="2:10" ht="15.75" customHeight="1" thickBot="1" x14ac:dyDescent="0.25">
      <c r="B68" s="674"/>
      <c r="C68" s="77">
        <v>0.6</v>
      </c>
      <c r="D68" s="78">
        <v>0</v>
      </c>
      <c r="E68" s="78">
        <v>0</v>
      </c>
      <c r="F68" s="78">
        <v>0</v>
      </c>
      <c r="G68" s="78">
        <f t="shared" si="8"/>
        <v>0</v>
      </c>
      <c r="H68" s="708"/>
      <c r="I68" s="649"/>
      <c r="J68" s="204"/>
    </row>
    <row r="69" spans="2:10" ht="12.75" customHeight="1" x14ac:dyDescent="0.2">
      <c r="B69" s="673" t="s">
        <v>443</v>
      </c>
      <c r="C69" s="68" t="s">
        <v>408</v>
      </c>
      <c r="D69" s="69">
        <v>96</v>
      </c>
      <c r="E69" s="69">
        <f t="shared" ref="E69:F69" si="12">E70+E71</f>
        <v>29</v>
      </c>
      <c r="F69" s="69">
        <f t="shared" si="12"/>
        <v>3</v>
      </c>
      <c r="G69" s="69">
        <f t="shared" si="8"/>
        <v>128</v>
      </c>
      <c r="H69" s="676"/>
      <c r="I69" s="677"/>
      <c r="J69" s="204"/>
    </row>
    <row r="70" spans="2:10" ht="15.75" customHeight="1" x14ac:dyDescent="0.2">
      <c r="B70" s="674"/>
      <c r="C70" s="71">
        <v>0.4</v>
      </c>
      <c r="D70" s="72">
        <v>38</v>
      </c>
      <c r="E70" s="72">
        <v>12</v>
      </c>
      <c r="F70" s="72">
        <v>1</v>
      </c>
      <c r="G70" s="72">
        <f t="shared" si="8"/>
        <v>51</v>
      </c>
      <c r="H70" s="682" t="s">
        <v>432</v>
      </c>
      <c r="I70" s="683"/>
      <c r="J70" s="204"/>
    </row>
    <row r="71" spans="2:10" ht="15.75" customHeight="1" thickBot="1" x14ac:dyDescent="0.25">
      <c r="B71" s="675"/>
      <c r="C71" s="73">
        <v>0.6</v>
      </c>
      <c r="D71" s="74">
        <v>58</v>
      </c>
      <c r="E71" s="74">
        <v>17</v>
      </c>
      <c r="F71" s="74">
        <v>2</v>
      </c>
      <c r="G71" s="74">
        <f t="shared" si="8"/>
        <v>77</v>
      </c>
      <c r="H71" s="658"/>
      <c r="I71" s="685"/>
      <c r="J71" s="204"/>
    </row>
    <row r="72" spans="2:10" ht="12.75" customHeight="1" x14ac:dyDescent="0.2">
      <c r="B72" s="674" t="s">
        <v>444</v>
      </c>
      <c r="C72" s="75" t="s">
        <v>408</v>
      </c>
      <c r="D72" s="76">
        <v>203</v>
      </c>
      <c r="E72" s="76">
        <v>138</v>
      </c>
      <c r="F72" s="76">
        <f t="shared" ref="F72" si="13">F73+F74</f>
        <v>11</v>
      </c>
      <c r="G72" s="76">
        <f t="shared" si="8"/>
        <v>352</v>
      </c>
      <c r="H72" s="707" t="s">
        <v>432</v>
      </c>
      <c r="I72" s="650"/>
      <c r="J72" s="204"/>
    </row>
    <row r="73" spans="2:10" ht="15.75" customHeight="1" x14ac:dyDescent="0.2">
      <c r="B73" s="674"/>
      <c r="C73" s="71">
        <v>0.4</v>
      </c>
      <c r="D73" s="72">
        <v>81</v>
      </c>
      <c r="E73" s="72">
        <v>55</v>
      </c>
      <c r="F73" s="72">
        <v>4</v>
      </c>
      <c r="G73" s="72">
        <f t="shared" si="8"/>
        <v>140</v>
      </c>
      <c r="H73" s="682"/>
      <c r="I73" s="683"/>
      <c r="J73" s="204"/>
    </row>
    <row r="74" spans="2:10" ht="15.75" customHeight="1" thickBot="1" x14ac:dyDescent="0.25">
      <c r="B74" s="674"/>
      <c r="C74" s="77">
        <v>0.6</v>
      </c>
      <c r="D74" s="78">
        <v>122</v>
      </c>
      <c r="E74" s="78">
        <v>83</v>
      </c>
      <c r="F74" s="78">
        <v>7</v>
      </c>
      <c r="G74" s="78">
        <f t="shared" si="8"/>
        <v>212</v>
      </c>
      <c r="H74" s="708"/>
      <c r="I74" s="649"/>
      <c r="J74" s="204"/>
    </row>
    <row r="75" spans="2:10" x14ac:dyDescent="0.2">
      <c r="B75" s="673" t="s">
        <v>445</v>
      </c>
      <c r="C75" s="68" t="s">
        <v>408</v>
      </c>
      <c r="D75" s="69">
        <v>191</v>
      </c>
      <c r="E75" s="69">
        <v>122</v>
      </c>
      <c r="F75" s="69">
        <f t="shared" ref="F75" si="14">F76+F77</f>
        <v>8</v>
      </c>
      <c r="G75" s="69">
        <f t="shared" si="8"/>
        <v>321</v>
      </c>
      <c r="H75" s="676" t="s">
        <v>432</v>
      </c>
      <c r="I75" s="677"/>
      <c r="J75" s="204"/>
    </row>
    <row r="76" spans="2:10" ht="15.75" customHeight="1" x14ac:dyDescent="0.2">
      <c r="B76" s="674"/>
      <c r="C76" s="71">
        <v>0.4</v>
      </c>
      <c r="D76" s="72">
        <v>76</v>
      </c>
      <c r="E76" s="72">
        <v>49</v>
      </c>
      <c r="F76" s="72">
        <v>3</v>
      </c>
      <c r="G76" s="72">
        <f t="shared" si="8"/>
        <v>128</v>
      </c>
      <c r="H76" s="682"/>
      <c r="I76" s="683"/>
      <c r="J76" s="204"/>
    </row>
    <row r="77" spans="2:10" ht="15.75" customHeight="1" thickBot="1" x14ac:dyDescent="0.25">
      <c r="B77" s="675"/>
      <c r="C77" s="73">
        <v>0.6</v>
      </c>
      <c r="D77" s="74">
        <v>115</v>
      </c>
      <c r="E77" s="74">
        <v>73</v>
      </c>
      <c r="F77" s="74">
        <v>5</v>
      </c>
      <c r="G77" s="74">
        <f t="shared" si="8"/>
        <v>193</v>
      </c>
      <c r="H77" s="658"/>
      <c r="I77" s="685"/>
      <c r="J77" s="204"/>
    </row>
    <row r="78" spans="2:10" ht="19.5" customHeight="1" x14ac:dyDescent="0.2"/>
    <row r="79" spans="2:10" ht="65.25" customHeight="1" x14ac:dyDescent="0.2">
      <c r="B79" s="718" t="s">
        <v>942</v>
      </c>
      <c r="C79" s="718"/>
      <c r="D79" s="718"/>
      <c r="E79" s="718"/>
      <c r="F79" s="718"/>
    </row>
  </sheetData>
  <mergeCells count="186">
    <mergeCell ref="B75:B77"/>
    <mergeCell ref="H75:I75"/>
    <mergeCell ref="H76:I76"/>
    <mergeCell ref="H77:I77"/>
    <mergeCell ref="B79:F79"/>
    <mergeCell ref="B69:B71"/>
    <mergeCell ref="H69:I69"/>
    <mergeCell ref="H70:I70"/>
    <mergeCell ref="H71:I71"/>
    <mergeCell ref="B72:B74"/>
    <mergeCell ref="H72:I72"/>
    <mergeCell ref="H73:I73"/>
    <mergeCell ref="H74:I74"/>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R6:R7"/>
    <mergeCell ref="S6:S7"/>
    <mergeCell ref="B7:C7"/>
    <mergeCell ref="E7:F7"/>
    <mergeCell ref="B8:I8"/>
    <mergeCell ref="K8:L8"/>
    <mergeCell ref="M8:N8"/>
    <mergeCell ref="O8:P8"/>
    <mergeCell ref="B6:C6"/>
    <mergeCell ref="E6:F6"/>
    <mergeCell ref="K6:L7"/>
    <mergeCell ref="M6:N7"/>
    <mergeCell ref="O6:P7"/>
    <mergeCell ref="Q6:Q7"/>
    <mergeCell ref="C2:H2"/>
    <mergeCell ref="K2:K5"/>
    <mergeCell ref="L2:R2"/>
    <mergeCell ref="C3:H3"/>
    <mergeCell ref="L3:R3"/>
    <mergeCell ref="C4:H4"/>
    <mergeCell ref="L4:R4"/>
    <mergeCell ref="C5:H5"/>
    <mergeCell ref="L5:R5"/>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1:Z275"/>
  <sheetViews>
    <sheetView showGridLines="0" zoomScale="60" zoomScaleNormal="60" zoomScalePageLayoutView="95" workbookViewId="0">
      <pane xSplit="1" topLeftCell="B1" activePane="topRight" state="frozen"/>
      <selection pane="topRight" activeCell="F10" sqref="F10"/>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2:21" ht="10.5" customHeight="1" x14ac:dyDescent="0.2">
      <c r="B1" s="284"/>
      <c r="C1" s="285"/>
      <c r="D1" s="285"/>
      <c r="E1" s="285"/>
      <c r="F1" s="285"/>
      <c r="G1" s="285"/>
      <c r="H1" s="285"/>
      <c r="I1" s="285"/>
      <c r="J1" s="285"/>
      <c r="K1" s="285"/>
      <c r="L1" s="285"/>
      <c r="M1" s="285"/>
      <c r="N1" s="285"/>
      <c r="O1" s="285"/>
      <c r="P1" s="285"/>
      <c r="Q1" s="285"/>
      <c r="R1" s="285"/>
      <c r="S1" s="285"/>
      <c r="T1" s="285"/>
      <c r="U1" s="286"/>
    </row>
    <row r="2" spans="2:21" ht="25.5" customHeight="1" x14ac:dyDescent="0.2">
      <c r="B2" s="719" t="s">
        <v>139</v>
      </c>
      <c r="C2" s="720"/>
      <c r="D2" s="720"/>
      <c r="E2" s="720"/>
      <c r="F2" s="720"/>
      <c r="G2" s="720"/>
      <c r="H2" s="720"/>
      <c r="I2" s="720"/>
      <c r="J2" s="720"/>
      <c r="K2" s="720"/>
      <c r="L2" s="720"/>
      <c r="M2" s="720"/>
      <c r="N2" s="720"/>
      <c r="O2" s="720"/>
      <c r="P2" s="720"/>
      <c r="Q2" s="720"/>
      <c r="R2" s="720"/>
      <c r="S2" s="720"/>
      <c r="T2" s="720"/>
      <c r="U2" s="721"/>
    </row>
    <row r="3" spans="2:21" ht="21.75" customHeight="1" x14ac:dyDescent="0.2">
      <c r="B3" s="722" t="s">
        <v>140</v>
      </c>
      <c r="C3" s="723"/>
      <c r="D3" s="723"/>
      <c r="E3" s="723"/>
      <c r="F3" s="723"/>
      <c r="G3" s="723"/>
      <c r="H3" s="723"/>
      <c r="I3" s="723"/>
      <c r="J3" s="723"/>
      <c r="K3" s="723"/>
      <c r="L3" s="723"/>
      <c r="M3" s="723"/>
      <c r="N3" s="723"/>
      <c r="O3" s="723"/>
      <c r="P3" s="723"/>
      <c r="Q3" s="723"/>
      <c r="R3" s="723"/>
      <c r="S3" s="723"/>
      <c r="T3" s="723"/>
      <c r="U3" s="724"/>
    </row>
    <row r="4" spans="2:21" ht="21" customHeight="1" x14ac:dyDescent="0.2">
      <c r="B4" s="725" t="s">
        <v>141</v>
      </c>
      <c r="C4" s="725"/>
      <c r="D4" s="726" t="s">
        <v>142</v>
      </c>
      <c r="E4" s="726"/>
      <c r="F4" s="727" t="s">
        <v>143</v>
      </c>
      <c r="G4" s="729" t="s">
        <v>144</v>
      </c>
      <c r="H4" s="729"/>
      <c r="I4" s="729"/>
      <c r="J4" s="729"/>
      <c r="K4" s="729"/>
      <c r="L4" s="730"/>
      <c r="M4" s="731"/>
      <c r="N4" s="730" t="s">
        <v>145</v>
      </c>
      <c r="O4" s="732"/>
      <c r="P4" s="732"/>
      <c r="Q4" s="732"/>
      <c r="R4" s="731"/>
      <c r="S4" s="733" t="s">
        <v>101</v>
      </c>
      <c r="T4" s="734"/>
      <c r="U4" s="735"/>
    </row>
    <row r="5" spans="2:21" ht="47.25" customHeight="1" x14ac:dyDescent="0.2">
      <c r="B5" s="725"/>
      <c r="C5" s="725"/>
      <c r="D5" s="726"/>
      <c r="E5" s="726"/>
      <c r="F5" s="728"/>
      <c r="G5" s="745" t="s">
        <v>146</v>
      </c>
      <c r="H5" s="726"/>
      <c r="I5" s="726"/>
      <c r="J5" s="745" t="s">
        <v>147</v>
      </c>
      <c r="K5" s="745"/>
      <c r="L5" s="745" t="s">
        <v>148</v>
      </c>
      <c r="M5" s="745"/>
      <c r="N5" s="221" t="s">
        <v>149</v>
      </c>
      <c r="O5" s="221" t="s">
        <v>150</v>
      </c>
      <c r="P5" s="33" t="s">
        <v>151</v>
      </c>
      <c r="Q5" s="746" t="s">
        <v>152</v>
      </c>
      <c r="R5" s="747"/>
      <c r="S5" s="736"/>
      <c r="T5" s="737"/>
      <c r="U5" s="738"/>
    </row>
    <row r="6" spans="2:21" ht="39.75" customHeight="1" x14ac:dyDescent="0.25">
      <c r="B6" s="267" t="s">
        <v>153</v>
      </c>
      <c r="C6" s="255"/>
      <c r="D6" s="739" t="s">
        <v>154</v>
      </c>
      <c r="E6" s="740"/>
      <c r="F6" s="105" t="s">
        <v>155</v>
      </c>
      <c r="G6" s="741"/>
      <c r="H6" s="741"/>
      <c r="I6" s="741"/>
      <c r="J6" s="406" t="s">
        <v>156</v>
      </c>
      <c r="K6" s="406"/>
      <c r="L6" s="748"/>
      <c r="M6" s="748"/>
      <c r="N6" s="150">
        <v>5268448465</v>
      </c>
      <c r="O6" s="34"/>
      <c r="P6" s="35"/>
      <c r="Q6" s="743">
        <v>0</v>
      </c>
      <c r="R6" s="744">
        <v>0</v>
      </c>
      <c r="S6" s="230"/>
      <c r="T6" s="231"/>
      <c r="U6" s="232"/>
    </row>
    <row r="7" spans="2:21" ht="39.75" customHeight="1" x14ac:dyDescent="0.25">
      <c r="B7" s="267" t="s">
        <v>157</v>
      </c>
      <c r="C7" s="255"/>
      <c r="D7" s="739" t="s">
        <v>154</v>
      </c>
      <c r="E7" s="740"/>
      <c r="F7" s="105" t="s">
        <v>155</v>
      </c>
      <c r="G7" s="741"/>
      <c r="H7" s="741"/>
      <c r="I7" s="741"/>
      <c r="J7" s="742" t="s">
        <v>158</v>
      </c>
      <c r="K7" s="742"/>
      <c r="L7" s="742"/>
      <c r="M7" s="742"/>
      <c r="N7" s="36">
        <v>20324681095</v>
      </c>
      <c r="O7" s="34"/>
      <c r="P7" s="35"/>
      <c r="Q7" s="743">
        <v>0</v>
      </c>
      <c r="R7" s="744">
        <v>0</v>
      </c>
      <c r="S7" s="230"/>
      <c r="T7" s="231"/>
      <c r="U7" s="232"/>
    </row>
    <row r="8" spans="2:21" ht="39.75" customHeight="1" x14ac:dyDescent="0.25">
      <c r="B8" s="267" t="s">
        <v>159</v>
      </c>
      <c r="C8" s="255"/>
      <c r="D8" s="739" t="s">
        <v>154</v>
      </c>
      <c r="E8" s="740"/>
      <c r="F8" s="105" t="s">
        <v>155</v>
      </c>
      <c r="G8" s="741"/>
      <c r="H8" s="741"/>
      <c r="I8" s="741"/>
      <c r="J8" s="742" t="s">
        <v>160</v>
      </c>
      <c r="K8" s="742"/>
      <c r="L8" s="742"/>
      <c r="M8" s="742"/>
      <c r="N8" s="36">
        <v>26799206349</v>
      </c>
      <c r="O8" s="34"/>
      <c r="P8" s="35"/>
      <c r="Q8" s="743">
        <v>0</v>
      </c>
      <c r="R8" s="744">
        <v>0</v>
      </c>
      <c r="S8" s="230"/>
      <c r="T8" s="231"/>
      <c r="U8" s="232"/>
    </row>
    <row r="9" spans="2:21" ht="131.25" customHeight="1" x14ac:dyDescent="0.25">
      <c r="B9" s="267" t="s">
        <v>161</v>
      </c>
      <c r="C9" s="255"/>
      <c r="D9" s="739" t="s">
        <v>154</v>
      </c>
      <c r="E9" s="740"/>
      <c r="F9" s="105" t="s">
        <v>155</v>
      </c>
      <c r="G9" s="741"/>
      <c r="H9" s="741"/>
      <c r="I9" s="741"/>
      <c r="J9" s="742" t="s">
        <v>162</v>
      </c>
      <c r="K9" s="742"/>
      <c r="L9" s="742"/>
      <c r="M9" s="742"/>
      <c r="N9" s="37">
        <v>62112039495.099998</v>
      </c>
      <c r="O9" s="229"/>
      <c r="P9" s="38"/>
      <c r="Q9" s="743">
        <v>0</v>
      </c>
      <c r="R9" s="744">
        <v>0</v>
      </c>
      <c r="S9" s="749" t="s">
        <v>537</v>
      </c>
      <c r="T9" s="750"/>
      <c r="U9" s="751"/>
    </row>
    <row r="10" spans="2:21" ht="48.75" customHeight="1" x14ac:dyDescent="0.25">
      <c r="B10" s="267" t="s">
        <v>163</v>
      </c>
      <c r="C10" s="255"/>
      <c r="D10" s="739" t="s">
        <v>154</v>
      </c>
      <c r="E10" s="740"/>
      <c r="F10" s="105" t="s">
        <v>155</v>
      </c>
      <c r="G10" s="741"/>
      <c r="H10" s="741"/>
      <c r="I10" s="741"/>
      <c r="J10" s="742" t="s">
        <v>164</v>
      </c>
      <c r="K10" s="742"/>
      <c r="L10" s="742"/>
      <c r="M10" s="742"/>
      <c r="N10" s="37">
        <v>48547865289.099998</v>
      </c>
      <c r="O10" s="229"/>
      <c r="P10" s="38"/>
      <c r="Q10" s="743">
        <v>0</v>
      </c>
      <c r="R10" s="744">
        <v>0</v>
      </c>
      <c r="S10" s="752"/>
      <c r="T10" s="753"/>
      <c r="U10" s="754"/>
    </row>
    <row r="11" spans="2:21" ht="39.75" customHeight="1" x14ac:dyDescent="0.25">
      <c r="B11" s="267" t="s">
        <v>165</v>
      </c>
      <c r="C11" s="255"/>
      <c r="D11" s="739" t="s">
        <v>154</v>
      </c>
      <c r="E11" s="740"/>
      <c r="F11" s="105" t="s">
        <v>155</v>
      </c>
      <c r="G11" s="741"/>
      <c r="H11" s="741"/>
      <c r="I11" s="741"/>
      <c r="J11" s="742" t="s">
        <v>166</v>
      </c>
      <c r="K11" s="742"/>
      <c r="L11" s="742"/>
      <c r="M11" s="742"/>
      <c r="N11" s="37">
        <v>49940241269.099998</v>
      </c>
      <c r="O11" s="229"/>
      <c r="P11" s="38"/>
      <c r="Q11" s="743">
        <v>0</v>
      </c>
      <c r="R11" s="744">
        <v>0</v>
      </c>
      <c r="S11" s="230"/>
      <c r="T11" s="231"/>
      <c r="U11" s="232"/>
    </row>
    <row r="12" spans="2:21" ht="39.75" customHeight="1" x14ac:dyDescent="0.25">
      <c r="B12" s="267" t="s">
        <v>167</v>
      </c>
      <c r="C12" s="255"/>
      <c r="D12" s="739" t="s">
        <v>154</v>
      </c>
      <c r="E12" s="740"/>
      <c r="F12" s="105" t="s">
        <v>155</v>
      </c>
      <c r="G12" s="741"/>
      <c r="H12" s="741"/>
      <c r="I12" s="741"/>
      <c r="J12" s="742" t="s">
        <v>168</v>
      </c>
      <c r="K12" s="742"/>
      <c r="L12" s="742"/>
      <c r="M12" s="742"/>
      <c r="N12" s="37">
        <v>42430490883.199997</v>
      </c>
      <c r="O12" s="229"/>
      <c r="P12" s="38"/>
      <c r="Q12" s="743">
        <v>0</v>
      </c>
      <c r="R12" s="744">
        <v>0</v>
      </c>
      <c r="S12" s="230"/>
      <c r="T12" s="231"/>
      <c r="U12" s="232"/>
    </row>
    <row r="13" spans="2:21" ht="39.75" customHeight="1" x14ac:dyDescent="0.25">
      <c r="B13" s="267" t="s">
        <v>169</v>
      </c>
      <c r="C13" s="255"/>
      <c r="D13" s="739" t="s">
        <v>154</v>
      </c>
      <c r="E13" s="740"/>
      <c r="F13" s="105" t="s">
        <v>155</v>
      </c>
      <c r="G13" s="741"/>
      <c r="H13" s="741"/>
      <c r="I13" s="741"/>
      <c r="J13" s="742" t="s">
        <v>170</v>
      </c>
      <c r="K13" s="742"/>
      <c r="L13" s="742"/>
      <c r="M13" s="742"/>
      <c r="N13" s="37">
        <v>24948005269.599998</v>
      </c>
      <c r="O13" s="229"/>
      <c r="P13" s="39"/>
      <c r="Q13" s="743">
        <v>0</v>
      </c>
      <c r="R13" s="744">
        <v>0</v>
      </c>
      <c r="S13" s="230"/>
      <c r="T13" s="231"/>
      <c r="U13" s="232"/>
    </row>
    <row r="14" spans="2:21" ht="39.75" customHeight="1" x14ac:dyDescent="0.25">
      <c r="B14" s="759"/>
      <c r="C14" s="760"/>
      <c r="D14" s="761"/>
      <c r="E14" s="762"/>
      <c r="F14" s="40"/>
      <c r="G14" s="763"/>
      <c r="H14" s="763"/>
      <c r="I14" s="763"/>
      <c r="J14" s="764"/>
      <c r="K14" s="764"/>
      <c r="L14" s="765"/>
      <c r="M14" s="765"/>
      <c r="N14" s="152">
        <f>SUM(N6:N13)</f>
        <v>280370978115.09998</v>
      </c>
      <c r="O14" s="41"/>
      <c r="P14" s="42"/>
      <c r="Q14" s="766">
        <v>0</v>
      </c>
      <c r="R14" s="767">
        <v>0</v>
      </c>
      <c r="S14" s="755"/>
      <c r="T14" s="755"/>
      <c r="U14" s="755"/>
    </row>
    <row r="15" spans="2:21" ht="39.75" customHeight="1" x14ac:dyDescent="0.2">
      <c r="B15" s="267"/>
      <c r="C15" s="255"/>
      <c r="D15" s="739" t="s">
        <v>154</v>
      </c>
      <c r="E15" s="740"/>
      <c r="F15" s="105" t="s">
        <v>155</v>
      </c>
      <c r="G15" s="756">
        <v>3111530718</v>
      </c>
      <c r="H15" s="756"/>
      <c r="I15" s="756"/>
      <c r="J15" s="406"/>
      <c r="K15" s="406"/>
      <c r="L15" s="742" t="s">
        <v>171</v>
      </c>
      <c r="M15" s="742"/>
      <c r="N15" s="150"/>
      <c r="O15" s="81">
        <f>123.78/111.82</f>
        <v>1.1069576104453587</v>
      </c>
      <c r="P15" s="43" t="s">
        <v>172</v>
      </c>
      <c r="Q15" s="757">
        <f t="shared" ref="Q15:Q78" si="0">+G15/O15</f>
        <v>2810885158.2384872</v>
      </c>
      <c r="R15" s="758"/>
      <c r="S15" s="250"/>
      <c r="T15" s="250"/>
      <c r="U15" s="250"/>
    </row>
    <row r="16" spans="2:21" ht="39.75" customHeight="1" x14ac:dyDescent="0.2">
      <c r="B16" s="267"/>
      <c r="C16" s="255"/>
      <c r="D16" s="739" t="s">
        <v>154</v>
      </c>
      <c r="E16" s="740"/>
      <c r="F16" s="105" t="s">
        <v>155</v>
      </c>
      <c r="G16" s="768">
        <v>5503863348.5</v>
      </c>
      <c r="H16" s="769"/>
      <c r="I16" s="770"/>
      <c r="J16" s="771"/>
      <c r="K16" s="771"/>
      <c r="L16" s="742" t="s">
        <v>173</v>
      </c>
      <c r="M16" s="742"/>
      <c r="N16" s="36"/>
      <c r="O16" s="81">
        <f>123.78/111.82</f>
        <v>1.1069576104453587</v>
      </c>
      <c r="P16" s="43" t="s">
        <v>172</v>
      </c>
      <c r="Q16" s="757">
        <f t="shared" si="0"/>
        <v>4972063335.1855707</v>
      </c>
      <c r="R16" s="758"/>
      <c r="S16" s="250"/>
      <c r="T16" s="250"/>
      <c r="U16" s="250"/>
    </row>
    <row r="17" spans="2:21" ht="39.75" customHeight="1" x14ac:dyDescent="0.2">
      <c r="B17" s="267"/>
      <c r="C17" s="255"/>
      <c r="D17" s="739" t="s">
        <v>154</v>
      </c>
      <c r="E17" s="740"/>
      <c r="F17" s="105" t="s">
        <v>155</v>
      </c>
      <c r="G17" s="768">
        <v>263457714</v>
      </c>
      <c r="H17" s="769"/>
      <c r="I17" s="770"/>
      <c r="J17" s="771"/>
      <c r="K17" s="771"/>
      <c r="L17" s="742" t="s">
        <v>174</v>
      </c>
      <c r="M17" s="742"/>
      <c r="N17" s="36"/>
      <c r="O17" s="81">
        <f>123.78/111.82</f>
        <v>1.1069576104453587</v>
      </c>
      <c r="P17" s="43" t="s">
        <v>172</v>
      </c>
      <c r="Q17" s="757">
        <f t="shared" si="0"/>
        <v>238001628.53029567</v>
      </c>
      <c r="R17" s="758"/>
      <c r="S17" s="250"/>
      <c r="T17" s="250"/>
      <c r="U17" s="250"/>
    </row>
    <row r="18" spans="2:21" ht="39.75" customHeight="1" x14ac:dyDescent="0.2">
      <c r="B18" s="267"/>
      <c r="C18" s="255"/>
      <c r="D18" s="739" t="s">
        <v>154</v>
      </c>
      <c r="E18" s="740"/>
      <c r="F18" s="105" t="s">
        <v>155</v>
      </c>
      <c r="G18" s="768">
        <v>1636965150</v>
      </c>
      <c r="H18" s="769"/>
      <c r="I18" s="770"/>
      <c r="J18" s="772"/>
      <c r="K18" s="742"/>
      <c r="L18" s="742" t="s">
        <v>175</v>
      </c>
      <c r="M18" s="742"/>
      <c r="N18" s="36"/>
      <c r="O18" s="81">
        <f>123.78/111.82</f>
        <v>1.1069576104453587</v>
      </c>
      <c r="P18" s="43" t="s">
        <v>172</v>
      </c>
      <c r="Q18" s="757">
        <f t="shared" si="0"/>
        <v>1478796599.3940861</v>
      </c>
      <c r="R18" s="758"/>
      <c r="S18" s="250"/>
      <c r="T18" s="250"/>
      <c r="U18" s="250"/>
    </row>
    <row r="19" spans="2:21" ht="33.75" customHeight="1" x14ac:dyDescent="0.2">
      <c r="B19" s="267"/>
      <c r="C19" s="255"/>
      <c r="D19" s="739" t="s">
        <v>154</v>
      </c>
      <c r="E19" s="740"/>
      <c r="F19" s="105" t="s">
        <v>155</v>
      </c>
      <c r="G19" s="768">
        <v>2728275250</v>
      </c>
      <c r="H19" s="769"/>
      <c r="I19" s="770"/>
      <c r="J19" s="771"/>
      <c r="K19" s="771"/>
      <c r="L19" s="742" t="s">
        <v>176</v>
      </c>
      <c r="M19" s="742"/>
      <c r="N19" s="36"/>
      <c r="O19" s="153">
        <f>124.62/111.82</f>
        <v>1.1144696834197818</v>
      </c>
      <c r="P19" s="44" t="s">
        <v>177</v>
      </c>
      <c r="Q19" s="757">
        <f t="shared" si="0"/>
        <v>2448047973.4793773</v>
      </c>
      <c r="R19" s="758"/>
      <c r="S19" s="250"/>
      <c r="T19" s="250"/>
      <c r="U19" s="250"/>
    </row>
    <row r="20" spans="2:21" ht="30" customHeight="1" x14ac:dyDescent="0.2">
      <c r="B20" s="267"/>
      <c r="C20" s="255"/>
      <c r="D20" s="739" t="s">
        <v>154</v>
      </c>
      <c r="E20" s="740"/>
      <c r="F20" s="105" t="s">
        <v>155</v>
      </c>
      <c r="G20" s="768">
        <v>621675000</v>
      </c>
      <c r="H20" s="769"/>
      <c r="I20" s="770"/>
      <c r="J20" s="773"/>
      <c r="K20" s="773"/>
      <c r="L20" s="742" t="s">
        <v>178</v>
      </c>
      <c r="M20" s="742"/>
      <c r="N20" s="36"/>
      <c r="O20" s="153">
        <f>125.37/111.82</f>
        <v>1.1211768914326596</v>
      </c>
      <c r="P20" s="44" t="s">
        <v>179</v>
      </c>
      <c r="Q20" s="757">
        <f t="shared" si="0"/>
        <v>554484314.42928934</v>
      </c>
      <c r="R20" s="758"/>
      <c r="S20" s="250"/>
      <c r="T20" s="250"/>
      <c r="U20" s="250"/>
    </row>
    <row r="21" spans="2:21" ht="30" customHeight="1" x14ac:dyDescent="0.2">
      <c r="B21" s="267"/>
      <c r="C21" s="255"/>
      <c r="D21" s="739" t="s">
        <v>154</v>
      </c>
      <c r="E21" s="740"/>
      <c r="F21" s="105" t="s">
        <v>155</v>
      </c>
      <c r="G21" s="768">
        <v>764295785</v>
      </c>
      <c r="H21" s="769"/>
      <c r="I21" s="770"/>
      <c r="J21" s="773"/>
      <c r="K21" s="773"/>
      <c r="L21" s="742" t="s">
        <v>180</v>
      </c>
      <c r="M21" s="742"/>
      <c r="N21" s="36"/>
      <c r="O21" s="153">
        <f>125.37/111.82</f>
        <v>1.1211768914326596</v>
      </c>
      <c r="P21" s="44" t="s">
        <v>179</v>
      </c>
      <c r="Q21" s="757">
        <f t="shared" si="0"/>
        <v>681690633.15545988</v>
      </c>
      <c r="R21" s="758"/>
      <c r="S21" s="250"/>
      <c r="T21" s="250"/>
      <c r="U21" s="250"/>
    </row>
    <row r="22" spans="2:21" ht="30" customHeight="1" x14ac:dyDescent="0.2">
      <c r="B22" s="267"/>
      <c r="C22" s="255"/>
      <c r="D22" s="739" t="s">
        <v>154</v>
      </c>
      <c r="E22" s="740"/>
      <c r="F22" s="105" t="s">
        <v>155</v>
      </c>
      <c r="G22" s="768">
        <v>872199750</v>
      </c>
      <c r="H22" s="769"/>
      <c r="I22" s="770"/>
      <c r="J22" s="773"/>
      <c r="K22" s="773"/>
      <c r="L22" s="742" t="s">
        <v>181</v>
      </c>
      <c r="M22" s="742"/>
      <c r="N22" s="36"/>
      <c r="O22" s="153">
        <f>125.37/111.82</f>
        <v>1.1211768914326596</v>
      </c>
      <c r="P22" s="44" t="s">
        <v>179</v>
      </c>
      <c r="Q22" s="757">
        <f t="shared" si="0"/>
        <v>777932328.66714525</v>
      </c>
      <c r="R22" s="758"/>
      <c r="S22" s="250"/>
      <c r="T22" s="250"/>
      <c r="U22" s="250"/>
    </row>
    <row r="23" spans="2:21" ht="30" customHeight="1" x14ac:dyDescent="0.2">
      <c r="B23" s="267"/>
      <c r="C23" s="255"/>
      <c r="D23" s="739" t="s">
        <v>154</v>
      </c>
      <c r="E23" s="740"/>
      <c r="F23" s="105" t="s">
        <v>155</v>
      </c>
      <c r="G23" s="768">
        <v>19781458</v>
      </c>
      <c r="H23" s="769"/>
      <c r="I23" s="770"/>
      <c r="J23" s="773"/>
      <c r="K23" s="773"/>
      <c r="L23" s="742" t="s">
        <v>181</v>
      </c>
      <c r="M23" s="742"/>
      <c r="N23" s="36"/>
      <c r="O23" s="153">
        <f>125.37/111.82</f>
        <v>1.1211768914326596</v>
      </c>
      <c r="P23" s="44" t="s">
        <v>179</v>
      </c>
      <c r="Q23" s="757">
        <f t="shared" si="0"/>
        <v>17643476.378399935</v>
      </c>
      <c r="R23" s="758"/>
      <c r="S23" s="250"/>
      <c r="T23" s="250"/>
      <c r="U23" s="250"/>
    </row>
    <row r="24" spans="2:21" ht="30" customHeight="1" x14ac:dyDescent="0.2">
      <c r="B24" s="267"/>
      <c r="C24" s="255"/>
      <c r="D24" s="739" t="s">
        <v>154</v>
      </c>
      <c r="E24" s="740"/>
      <c r="F24" s="105" t="s">
        <v>155</v>
      </c>
      <c r="G24" s="768">
        <v>686624625</v>
      </c>
      <c r="H24" s="769"/>
      <c r="I24" s="770"/>
      <c r="J24" s="774"/>
      <c r="K24" s="774"/>
      <c r="L24" s="742" t="s">
        <v>182</v>
      </c>
      <c r="M24" s="742"/>
      <c r="N24" s="36"/>
      <c r="O24" s="153">
        <f>125.37/111.82</f>
        <v>1.1211768914326596</v>
      </c>
      <c r="P24" s="44" t="s">
        <v>179</v>
      </c>
      <c r="Q24" s="757">
        <f t="shared" si="0"/>
        <v>612414178.57142854</v>
      </c>
      <c r="R24" s="758"/>
      <c r="S24" s="250"/>
      <c r="T24" s="250"/>
      <c r="U24" s="250"/>
    </row>
    <row r="25" spans="2:21" ht="30" customHeight="1" x14ac:dyDescent="0.2">
      <c r="B25" s="267"/>
      <c r="C25" s="255"/>
      <c r="D25" s="739" t="s">
        <v>154</v>
      </c>
      <c r="E25" s="740"/>
      <c r="F25" s="105" t="s">
        <v>155</v>
      </c>
      <c r="G25" s="768">
        <v>2047764587</v>
      </c>
      <c r="H25" s="769"/>
      <c r="I25" s="770"/>
      <c r="J25" s="742"/>
      <c r="K25" s="742"/>
      <c r="L25" s="748" t="s">
        <v>183</v>
      </c>
      <c r="M25" s="748"/>
      <c r="N25" s="36"/>
      <c r="O25" s="153">
        <f>126.15/111.82</f>
        <v>1.1281523877660526</v>
      </c>
      <c r="P25" s="44" t="s">
        <v>184</v>
      </c>
      <c r="Q25" s="757">
        <f t="shared" si="0"/>
        <v>1815148918.8929052</v>
      </c>
      <c r="R25" s="758"/>
      <c r="S25" s="250"/>
      <c r="T25" s="250"/>
      <c r="U25" s="250"/>
    </row>
    <row r="26" spans="2:21" ht="30" customHeight="1" x14ac:dyDescent="0.2">
      <c r="B26" s="267"/>
      <c r="C26" s="255"/>
      <c r="D26" s="739" t="s">
        <v>154</v>
      </c>
      <c r="E26" s="740"/>
      <c r="F26" s="105" t="s">
        <v>155</v>
      </c>
      <c r="G26" s="768">
        <v>3071646881</v>
      </c>
      <c r="H26" s="769"/>
      <c r="I26" s="770"/>
      <c r="J26" s="774"/>
      <c r="K26" s="774"/>
      <c r="L26" s="748" t="s">
        <v>185</v>
      </c>
      <c r="M26" s="748"/>
      <c r="N26" s="36"/>
      <c r="O26" s="153">
        <f>126.15/111.82</f>
        <v>1.1281523877660526</v>
      </c>
      <c r="P26" s="44" t="s">
        <v>184</v>
      </c>
      <c r="Q26" s="757">
        <f t="shared" si="0"/>
        <v>2722723378.7825603</v>
      </c>
      <c r="R26" s="758"/>
      <c r="S26" s="250"/>
      <c r="T26" s="250"/>
      <c r="U26" s="250"/>
    </row>
    <row r="27" spans="2:21" ht="30" customHeight="1" x14ac:dyDescent="0.2">
      <c r="B27" s="267"/>
      <c r="C27" s="255"/>
      <c r="D27" s="739" t="s">
        <v>154</v>
      </c>
      <c r="E27" s="740"/>
      <c r="F27" s="105" t="s">
        <v>155</v>
      </c>
      <c r="G27" s="768">
        <v>3071646881</v>
      </c>
      <c r="H27" s="769"/>
      <c r="I27" s="770"/>
      <c r="J27" s="772"/>
      <c r="K27" s="742"/>
      <c r="L27" s="748" t="s">
        <v>186</v>
      </c>
      <c r="M27" s="748"/>
      <c r="N27" s="36"/>
      <c r="O27" s="153">
        <f>127.78/111.82</f>
        <v>1.1427293865140404</v>
      </c>
      <c r="P27" s="44" t="s">
        <v>187</v>
      </c>
      <c r="Q27" s="757">
        <f t="shared" si="0"/>
        <v>2687991502.8441072</v>
      </c>
      <c r="R27" s="758"/>
      <c r="S27" s="774"/>
      <c r="T27" s="774"/>
      <c r="U27" s="774"/>
    </row>
    <row r="28" spans="2:21" ht="30" customHeight="1" x14ac:dyDescent="0.2">
      <c r="B28" s="267"/>
      <c r="C28" s="255"/>
      <c r="D28" s="739" t="s">
        <v>154</v>
      </c>
      <c r="E28" s="740"/>
      <c r="F28" s="105" t="s">
        <v>155</v>
      </c>
      <c r="G28" s="768">
        <v>1769000000</v>
      </c>
      <c r="H28" s="769"/>
      <c r="I28" s="770"/>
      <c r="J28" s="772"/>
      <c r="K28" s="742"/>
      <c r="L28" s="748" t="s">
        <v>188</v>
      </c>
      <c r="M28" s="748"/>
      <c r="N28" s="36"/>
      <c r="O28" s="153">
        <f>127.78/111.82</f>
        <v>1.1427293865140404</v>
      </c>
      <c r="P28" s="44" t="s">
        <v>187</v>
      </c>
      <c r="Q28" s="757">
        <f t="shared" si="0"/>
        <v>1548048051.3382375</v>
      </c>
      <c r="R28" s="758"/>
      <c r="S28" s="774"/>
      <c r="T28" s="774"/>
      <c r="U28" s="774"/>
    </row>
    <row r="29" spans="2:21" ht="30" customHeight="1" x14ac:dyDescent="0.2">
      <c r="B29" s="267"/>
      <c r="C29" s="255"/>
      <c r="D29" s="739" t="s">
        <v>154</v>
      </c>
      <c r="E29" s="740"/>
      <c r="F29" s="105" t="s">
        <v>155</v>
      </c>
      <c r="G29" s="768">
        <v>2653500000</v>
      </c>
      <c r="H29" s="769"/>
      <c r="I29" s="770"/>
      <c r="J29" s="772"/>
      <c r="K29" s="742"/>
      <c r="L29" s="748" t="s">
        <v>189</v>
      </c>
      <c r="M29" s="748"/>
      <c r="N29" s="36"/>
      <c r="O29" s="153">
        <f>127.78/111.82</f>
        <v>1.1427293865140404</v>
      </c>
      <c r="P29" s="44" t="s">
        <v>187</v>
      </c>
      <c r="Q29" s="757">
        <f t="shared" si="0"/>
        <v>2322072077.0073562</v>
      </c>
      <c r="R29" s="758"/>
      <c r="S29" s="774"/>
      <c r="T29" s="774"/>
      <c r="U29" s="774"/>
    </row>
    <row r="30" spans="2:21" ht="30" customHeight="1" x14ac:dyDescent="0.2">
      <c r="B30" s="267"/>
      <c r="C30" s="255"/>
      <c r="D30" s="739" t="s">
        <v>154</v>
      </c>
      <c r="E30" s="740"/>
      <c r="F30" s="105" t="s">
        <v>155</v>
      </c>
      <c r="G30" s="768">
        <v>2653500000</v>
      </c>
      <c r="H30" s="769"/>
      <c r="I30" s="770"/>
      <c r="J30" s="742"/>
      <c r="K30" s="742"/>
      <c r="L30" s="748" t="s">
        <v>190</v>
      </c>
      <c r="M30" s="748"/>
      <c r="N30" s="36"/>
      <c r="O30" s="153">
        <f>129.41/111.82</f>
        <v>1.1573063852620282</v>
      </c>
      <c r="P30" s="44" t="s">
        <v>191</v>
      </c>
      <c r="Q30" s="757">
        <f t="shared" si="0"/>
        <v>2292824124.8744302</v>
      </c>
      <c r="R30" s="758"/>
      <c r="S30" s="774"/>
      <c r="T30" s="774"/>
      <c r="U30" s="774"/>
    </row>
    <row r="31" spans="2:21" ht="30" customHeight="1" x14ac:dyDescent="0.2">
      <c r="B31" s="267"/>
      <c r="C31" s="255"/>
      <c r="D31" s="739" t="s">
        <v>154</v>
      </c>
      <c r="E31" s="740"/>
      <c r="F31" s="105" t="s">
        <v>155</v>
      </c>
      <c r="G31" s="768">
        <v>2465000000</v>
      </c>
      <c r="H31" s="769"/>
      <c r="I31" s="770"/>
      <c r="J31" s="742"/>
      <c r="K31" s="742"/>
      <c r="L31" s="748" t="s">
        <v>192</v>
      </c>
      <c r="M31" s="748"/>
      <c r="N31" s="36"/>
      <c r="O31" s="153">
        <f>129.41/111.82</f>
        <v>1.1573063852620282</v>
      </c>
      <c r="P31" s="44" t="s">
        <v>191</v>
      </c>
      <c r="Q31" s="757">
        <f t="shared" si="0"/>
        <v>2129945908.3532958</v>
      </c>
      <c r="R31" s="758"/>
      <c r="S31" s="774"/>
      <c r="T31" s="774"/>
      <c r="U31" s="774"/>
    </row>
    <row r="32" spans="2:21" ht="30" customHeight="1" x14ac:dyDescent="0.2">
      <c r="B32" s="267"/>
      <c r="C32" s="255"/>
      <c r="D32" s="739" t="s">
        <v>154</v>
      </c>
      <c r="E32" s="740"/>
      <c r="F32" s="105" t="s">
        <v>155</v>
      </c>
      <c r="G32" s="768">
        <v>3697500000</v>
      </c>
      <c r="H32" s="769"/>
      <c r="I32" s="770"/>
      <c r="J32" s="774"/>
      <c r="K32" s="774"/>
      <c r="L32" s="748" t="s">
        <v>193</v>
      </c>
      <c r="M32" s="748"/>
      <c r="N32" s="36"/>
      <c r="O32" s="153">
        <f>129.41/111.82</f>
        <v>1.1573063852620282</v>
      </c>
      <c r="P32" s="44" t="s">
        <v>191</v>
      </c>
      <c r="Q32" s="757">
        <f t="shared" si="0"/>
        <v>3194918862.5299435</v>
      </c>
      <c r="R32" s="758"/>
      <c r="S32" s="774"/>
      <c r="T32" s="774"/>
      <c r="U32" s="774"/>
    </row>
    <row r="33" spans="2:21" ht="30" customHeight="1" x14ac:dyDescent="0.2">
      <c r="B33" s="267"/>
      <c r="C33" s="255"/>
      <c r="D33" s="739" t="s">
        <v>154</v>
      </c>
      <c r="E33" s="740"/>
      <c r="F33" s="105" t="s">
        <v>155</v>
      </c>
      <c r="G33" s="768">
        <v>3549440000</v>
      </c>
      <c r="H33" s="769"/>
      <c r="I33" s="770"/>
      <c r="J33" s="772"/>
      <c r="K33" s="742"/>
      <c r="L33" s="748" t="s">
        <v>194</v>
      </c>
      <c r="M33" s="748"/>
      <c r="N33" s="36"/>
      <c r="O33" s="153">
        <f>129.41/111.82</f>
        <v>1.1573063852620282</v>
      </c>
      <c r="P33" s="44" t="s">
        <v>191</v>
      </c>
      <c r="Q33" s="757">
        <f t="shared" si="0"/>
        <v>3066983855.9616723</v>
      </c>
      <c r="R33" s="758"/>
      <c r="S33" s="774"/>
      <c r="T33" s="774"/>
      <c r="U33" s="774"/>
    </row>
    <row r="34" spans="2:21" ht="30" customHeight="1" x14ac:dyDescent="0.2">
      <c r="B34" s="267"/>
      <c r="C34" s="255"/>
      <c r="D34" s="739" t="s">
        <v>154</v>
      </c>
      <c r="E34" s="740"/>
      <c r="F34" s="105" t="s">
        <v>155</v>
      </c>
      <c r="G34" s="768">
        <v>15478119</v>
      </c>
      <c r="H34" s="769"/>
      <c r="I34" s="770"/>
      <c r="J34" s="742"/>
      <c r="K34" s="742"/>
      <c r="L34" s="748" t="s">
        <v>195</v>
      </c>
      <c r="M34" s="748"/>
      <c r="N34" s="36"/>
      <c r="O34" s="153">
        <f>130.63/111.82</f>
        <v>1.1682167769629763</v>
      </c>
      <c r="P34" s="44" t="s">
        <v>196</v>
      </c>
      <c r="Q34" s="757">
        <f t="shared" si="0"/>
        <v>13249355.17553395</v>
      </c>
      <c r="R34" s="758"/>
      <c r="S34" s="774"/>
      <c r="T34" s="774"/>
      <c r="U34" s="774"/>
    </row>
    <row r="35" spans="2:21" ht="30" customHeight="1" x14ac:dyDescent="0.2">
      <c r="B35" s="267"/>
      <c r="C35" s="255"/>
      <c r="D35" s="739" t="s">
        <v>154</v>
      </c>
      <c r="E35" s="740"/>
      <c r="F35" s="105" t="s">
        <v>155</v>
      </c>
      <c r="G35" s="768">
        <v>2068530699</v>
      </c>
      <c r="H35" s="769"/>
      <c r="I35" s="770"/>
      <c r="J35" s="742"/>
      <c r="K35" s="742"/>
      <c r="L35" s="748" t="s">
        <v>197</v>
      </c>
      <c r="M35" s="748"/>
      <c r="N35" s="36"/>
      <c r="O35" s="153">
        <f>130.63/111.82</f>
        <v>1.1682167769629763</v>
      </c>
      <c r="P35" s="44" t="s">
        <v>196</v>
      </c>
      <c r="Q35" s="757">
        <f t="shared" si="0"/>
        <v>1770673679.5696239</v>
      </c>
      <c r="R35" s="758"/>
      <c r="S35" s="774"/>
      <c r="T35" s="774"/>
      <c r="U35" s="774"/>
    </row>
    <row r="36" spans="2:21" ht="30" customHeight="1" x14ac:dyDescent="0.2">
      <c r="B36" s="267"/>
      <c r="C36" s="255"/>
      <c r="D36" s="739" t="s">
        <v>154</v>
      </c>
      <c r="E36" s="740"/>
      <c r="F36" s="105" t="s">
        <v>155</v>
      </c>
      <c r="G36" s="768">
        <v>3102796048</v>
      </c>
      <c r="H36" s="769"/>
      <c r="I36" s="770"/>
      <c r="J36" s="742"/>
      <c r="K36" s="742"/>
      <c r="L36" s="748" t="s">
        <v>198</v>
      </c>
      <c r="M36" s="748"/>
      <c r="N36" s="36"/>
      <c r="O36" s="153">
        <f>130.63/111.82</f>
        <v>1.1682167769629763</v>
      </c>
      <c r="P36" s="44" t="s">
        <v>196</v>
      </c>
      <c r="Q36" s="757">
        <f t="shared" si="0"/>
        <v>2656010518.9264331</v>
      </c>
      <c r="R36" s="758"/>
      <c r="S36" s="774"/>
      <c r="T36" s="774"/>
      <c r="U36" s="774"/>
    </row>
    <row r="37" spans="2:21" ht="30" customHeight="1" x14ac:dyDescent="0.2">
      <c r="B37" s="267"/>
      <c r="C37" s="255"/>
      <c r="D37" s="739" t="s">
        <v>154</v>
      </c>
      <c r="E37" s="740"/>
      <c r="F37" s="105" t="s">
        <v>155</v>
      </c>
      <c r="G37" s="768">
        <v>3144320000</v>
      </c>
      <c r="H37" s="769"/>
      <c r="I37" s="770"/>
      <c r="J37" s="772"/>
      <c r="K37" s="742"/>
      <c r="L37" s="748" t="s">
        <v>199</v>
      </c>
      <c r="M37" s="748"/>
      <c r="N37" s="36"/>
      <c r="O37" s="153">
        <f>130.63/111.82</f>
        <v>1.1682167769629763</v>
      </c>
      <c r="P37" s="44" t="s">
        <v>196</v>
      </c>
      <c r="Q37" s="757">
        <f t="shared" si="0"/>
        <v>2691555250.7081065</v>
      </c>
      <c r="R37" s="758"/>
      <c r="S37" s="774"/>
      <c r="T37" s="774"/>
      <c r="U37" s="774"/>
    </row>
    <row r="38" spans="2:21" ht="30" customHeight="1" x14ac:dyDescent="0.2">
      <c r="B38" s="267"/>
      <c r="C38" s="255"/>
      <c r="D38" s="739" t="s">
        <v>154</v>
      </c>
      <c r="E38" s="740"/>
      <c r="F38" s="105" t="s">
        <v>155</v>
      </c>
      <c r="G38" s="768">
        <v>2453430908</v>
      </c>
      <c r="H38" s="769"/>
      <c r="I38" s="770"/>
      <c r="J38" s="742"/>
      <c r="K38" s="742"/>
      <c r="L38" s="748" t="s">
        <v>200</v>
      </c>
      <c r="M38" s="748"/>
      <c r="N38" s="36"/>
      <c r="O38" s="153">
        <f>131.28/111.82</f>
        <v>1.1740296905741372</v>
      </c>
      <c r="P38" s="44" t="s">
        <v>201</v>
      </c>
      <c r="Q38" s="757">
        <f t="shared" si="0"/>
        <v>2089752011.9786713</v>
      </c>
      <c r="R38" s="758"/>
      <c r="S38" s="774"/>
      <c r="T38" s="774"/>
      <c r="U38" s="774"/>
    </row>
    <row r="39" spans="2:21" ht="30" customHeight="1" x14ac:dyDescent="0.2">
      <c r="B39" s="267"/>
      <c r="C39" s="255"/>
      <c r="D39" s="739" t="s">
        <v>154</v>
      </c>
      <c r="E39" s="740"/>
      <c r="F39" s="105" t="s">
        <v>155</v>
      </c>
      <c r="G39" s="768">
        <v>3884800000</v>
      </c>
      <c r="H39" s="769"/>
      <c r="I39" s="770"/>
      <c r="J39" s="742"/>
      <c r="K39" s="742"/>
      <c r="L39" s="748" t="s">
        <v>202</v>
      </c>
      <c r="M39" s="748"/>
      <c r="N39" s="36"/>
      <c r="O39" s="153">
        <f>131.28/111.82</f>
        <v>1.1740296905741372</v>
      </c>
      <c r="P39" s="44" t="s">
        <v>201</v>
      </c>
      <c r="Q39" s="757">
        <f t="shared" si="0"/>
        <v>3308945277.2699566</v>
      </c>
      <c r="R39" s="758"/>
      <c r="S39" s="774"/>
      <c r="T39" s="774"/>
      <c r="U39" s="774"/>
    </row>
    <row r="40" spans="2:21" ht="30" customHeight="1" x14ac:dyDescent="0.2">
      <c r="B40" s="267"/>
      <c r="C40" s="255"/>
      <c r="D40" s="739" t="s">
        <v>154</v>
      </c>
      <c r="E40" s="740"/>
      <c r="F40" s="105" t="s">
        <v>155</v>
      </c>
      <c r="G40" s="768">
        <v>3680146362</v>
      </c>
      <c r="H40" s="769"/>
      <c r="I40" s="770"/>
      <c r="J40" s="742"/>
      <c r="K40" s="742"/>
      <c r="L40" s="748" t="s">
        <v>202</v>
      </c>
      <c r="M40" s="748"/>
      <c r="N40" s="36"/>
      <c r="O40" s="153">
        <f>131.28/111.82</f>
        <v>1.1740296905741372</v>
      </c>
      <c r="P40" s="44" t="s">
        <v>201</v>
      </c>
      <c r="Q40" s="757">
        <f t="shared" si="0"/>
        <v>3134628017.9680066</v>
      </c>
      <c r="R40" s="758"/>
      <c r="S40" s="774"/>
      <c r="T40" s="774"/>
      <c r="U40" s="774"/>
    </row>
    <row r="41" spans="2:21" ht="30" customHeight="1" x14ac:dyDescent="0.2">
      <c r="B41" s="267"/>
      <c r="C41" s="255"/>
      <c r="D41" s="739" t="s">
        <v>154</v>
      </c>
      <c r="E41" s="740"/>
      <c r="F41" s="105" t="s">
        <v>155</v>
      </c>
      <c r="G41" s="768">
        <v>1524124667</v>
      </c>
      <c r="H41" s="769"/>
      <c r="I41" s="770"/>
      <c r="J41" s="742"/>
      <c r="K41" s="742"/>
      <c r="L41" s="748" t="s">
        <v>203</v>
      </c>
      <c r="M41" s="748"/>
      <c r="N41" s="36"/>
      <c r="O41" s="153">
        <f>131.95/111.82</f>
        <v>1.1800214630656412</v>
      </c>
      <c r="P41" s="44" t="s">
        <v>204</v>
      </c>
      <c r="Q41" s="757">
        <f t="shared" si="0"/>
        <v>1291607580.6285715</v>
      </c>
      <c r="R41" s="758"/>
      <c r="S41" s="774"/>
      <c r="T41" s="774"/>
      <c r="U41" s="774"/>
    </row>
    <row r="42" spans="2:21" ht="30" customHeight="1" x14ac:dyDescent="0.2">
      <c r="B42" s="267"/>
      <c r="C42" s="255"/>
      <c r="D42" s="739" t="s">
        <v>154</v>
      </c>
      <c r="E42" s="740"/>
      <c r="F42" s="105" t="s">
        <v>155</v>
      </c>
      <c r="G42" s="756">
        <v>2286187000</v>
      </c>
      <c r="H42" s="756"/>
      <c r="I42" s="756"/>
      <c r="J42" s="742"/>
      <c r="K42" s="742"/>
      <c r="L42" s="748" t="s">
        <v>205</v>
      </c>
      <c r="M42" s="748"/>
      <c r="N42" s="36"/>
      <c r="O42" s="153">
        <f>131.95/111.82</f>
        <v>1.1800214630656412</v>
      </c>
      <c r="P42" s="44" t="s">
        <v>204</v>
      </c>
      <c r="Q42" s="757">
        <f t="shared" si="0"/>
        <v>1937411370.5191362</v>
      </c>
      <c r="R42" s="758"/>
      <c r="S42" s="250"/>
      <c r="T42" s="250"/>
      <c r="U42" s="250"/>
    </row>
    <row r="43" spans="2:21" ht="30" customHeight="1" x14ac:dyDescent="0.2">
      <c r="B43" s="267"/>
      <c r="C43" s="255"/>
      <c r="D43" s="739" t="s">
        <v>154</v>
      </c>
      <c r="E43" s="740"/>
      <c r="F43" s="105" t="s">
        <v>155</v>
      </c>
      <c r="G43" s="756">
        <v>2172591291</v>
      </c>
      <c r="H43" s="756"/>
      <c r="I43" s="756"/>
      <c r="J43" s="742"/>
      <c r="K43" s="742"/>
      <c r="L43" s="748" t="s">
        <v>205</v>
      </c>
      <c r="M43" s="748"/>
      <c r="N43" s="36"/>
      <c r="O43" s="153">
        <f>131.95/111.82</f>
        <v>1.1800214630656412</v>
      </c>
      <c r="P43" s="44" t="s">
        <v>204</v>
      </c>
      <c r="Q43" s="757">
        <f t="shared" si="0"/>
        <v>1841145571.501478</v>
      </c>
      <c r="R43" s="758"/>
      <c r="S43" s="250"/>
      <c r="T43" s="250"/>
      <c r="U43" s="250"/>
    </row>
    <row r="44" spans="2:21" ht="30" customHeight="1" x14ac:dyDescent="0.2">
      <c r="B44" s="267"/>
      <c r="C44" s="255"/>
      <c r="D44" s="739" t="s">
        <v>154</v>
      </c>
      <c r="E44" s="740"/>
      <c r="F44" s="105" t="s">
        <v>155</v>
      </c>
      <c r="G44" s="756">
        <v>2300677333</v>
      </c>
      <c r="H44" s="756"/>
      <c r="I44" s="756"/>
      <c r="J44" s="742"/>
      <c r="K44" s="742"/>
      <c r="L44" s="748" t="s">
        <v>206</v>
      </c>
      <c r="M44" s="748"/>
      <c r="N44" s="45"/>
      <c r="O44" s="153">
        <f>132.58/111.82</f>
        <v>1.1856555177964587</v>
      </c>
      <c r="P44" s="44" t="s">
        <v>207</v>
      </c>
      <c r="Q44" s="757">
        <f t="shared" si="0"/>
        <v>1940426454.7900133</v>
      </c>
      <c r="R44" s="758"/>
      <c r="S44" s="774"/>
      <c r="T44" s="774"/>
      <c r="U44" s="774"/>
    </row>
    <row r="45" spans="2:21" ht="30" customHeight="1" x14ac:dyDescent="0.2">
      <c r="B45" s="267"/>
      <c r="C45" s="255"/>
      <c r="D45" s="739" t="s">
        <v>154</v>
      </c>
      <c r="E45" s="740"/>
      <c r="F45" s="105" t="s">
        <v>155</v>
      </c>
      <c r="G45" s="756">
        <v>3451016000</v>
      </c>
      <c r="H45" s="756"/>
      <c r="I45" s="756"/>
      <c r="J45" s="742"/>
      <c r="K45" s="742"/>
      <c r="L45" s="748" t="s">
        <v>208</v>
      </c>
      <c r="M45" s="748" t="s">
        <v>208</v>
      </c>
      <c r="N45" s="45"/>
      <c r="O45" s="153">
        <f>132.58/111.82</f>
        <v>1.1856555177964587</v>
      </c>
      <c r="P45" s="44" t="s">
        <v>207</v>
      </c>
      <c r="Q45" s="757">
        <f t="shared" si="0"/>
        <v>2910639682.6067276</v>
      </c>
      <c r="R45" s="758"/>
      <c r="S45" s="774"/>
      <c r="T45" s="774"/>
      <c r="U45" s="774"/>
    </row>
    <row r="46" spans="2:21" ht="30" customHeight="1" x14ac:dyDescent="0.2">
      <c r="B46" s="267"/>
      <c r="C46" s="255"/>
      <c r="D46" s="739" t="s">
        <v>154</v>
      </c>
      <c r="E46" s="740"/>
      <c r="F46" s="105" t="s">
        <v>155</v>
      </c>
      <c r="G46" s="756">
        <v>3451016000</v>
      </c>
      <c r="H46" s="756"/>
      <c r="I46" s="756"/>
      <c r="J46" s="742"/>
      <c r="K46" s="742"/>
      <c r="L46" s="748" t="s">
        <v>209</v>
      </c>
      <c r="M46" s="748" t="s">
        <v>209</v>
      </c>
      <c r="N46" s="45"/>
      <c r="O46" s="153">
        <f>132.58/111.82</f>
        <v>1.1856555177964587</v>
      </c>
      <c r="P46" s="44" t="s">
        <v>207</v>
      </c>
      <c r="Q46" s="757">
        <f t="shared" si="0"/>
        <v>2910639682.6067276</v>
      </c>
      <c r="R46" s="758"/>
      <c r="S46" s="774"/>
      <c r="T46" s="774"/>
      <c r="U46" s="774"/>
    </row>
    <row r="47" spans="2:21" ht="30" customHeight="1" x14ac:dyDescent="0.2">
      <c r="B47" s="267"/>
      <c r="C47" s="255"/>
      <c r="D47" s="739" t="s">
        <v>154</v>
      </c>
      <c r="E47" s="740"/>
      <c r="F47" s="105" t="s">
        <v>155</v>
      </c>
      <c r="G47" s="756">
        <v>1592666667</v>
      </c>
      <c r="H47" s="756"/>
      <c r="I47" s="756"/>
      <c r="J47" s="742"/>
      <c r="K47" s="742"/>
      <c r="L47" s="748">
        <v>42594</v>
      </c>
      <c r="M47" s="748">
        <v>42594</v>
      </c>
      <c r="N47" s="45"/>
      <c r="O47" s="153">
        <f>133.27/111.82</f>
        <v>1.1918261491683064</v>
      </c>
      <c r="P47" s="44" t="s">
        <v>210</v>
      </c>
      <c r="Q47" s="757">
        <f t="shared" si="0"/>
        <v>1336324654.4904327</v>
      </c>
      <c r="R47" s="758"/>
      <c r="S47" s="774"/>
      <c r="T47" s="774"/>
      <c r="U47" s="774"/>
    </row>
    <row r="48" spans="2:21" ht="30" customHeight="1" x14ac:dyDescent="0.2">
      <c r="B48" s="267"/>
      <c r="C48" s="255"/>
      <c r="D48" s="739" t="s">
        <v>154</v>
      </c>
      <c r="E48" s="740"/>
      <c r="F48" s="105" t="s">
        <v>155</v>
      </c>
      <c r="G48" s="756">
        <v>733125000</v>
      </c>
      <c r="H48" s="756"/>
      <c r="I48" s="756"/>
      <c r="J48" s="742"/>
      <c r="K48" s="742"/>
      <c r="L48" s="748">
        <v>42601</v>
      </c>
      <c r="M48" s="748">
        <v>42601</v>
      </c>
      <c r="N48" s="45"/>
      <c r="O48" s="153">
        <f>133.27/111.82</f>
        <v>1.1918261491683064</v>
      </c>
      <c r="P48" s="44" t="s">
        <v>210</v>
      </c>
      <c r="Q48" s="757">
        <f t="shared" si="0"/>
        <v>615127466.79672837</v>
      </c>
      <c r="R48" s="758"/>
      <c r="S48" s="774"/>
      <c r="T48" s="774"/>
      <c r="U48" s="774"/>
    </row>
    <row r="49" spans="2:21" ht="30" customHeight="1" x14ac:dyDescent="0.2">
      <c r="B49" s="267"/>
      <c r="C49" s="255"/>
      <c r="D49" s="739" t="s">
        <v>154</v>
      </c>
      <c r="E49" s="740"/>
      <c r="F49" s="105" t="s">
        <v>155</v>
      </c>
      <c r="G49" s="756">
        <v>2360000000</v>
      </c>
      <c r="H49" s="756"/>
      <c r="I49" s="756"/>
      <c r="J49" s="742"/>
      <c r="K49" s="742"/>
      <c r="L49" s="748">
        <v>42613</v>
      </c>
      <c r="M49" s="748">
        <v>42613</v>
      </c>
      <c r="N49" s="45"/>
      <c r="O49" s="153">
        <f>133.27/111.82</f>
        <v>1.1918261491683064</v>
      </c>
      <c r="P49" s="44" t="s">
        <v>210</v>
      </c>
      <c r="Q49" s="757">
        <f t="shared" si="0"/>
        <v>1980154573.4223752</v>
      </c>
      <c r="R49" s="758"/>
      <c r="S49" s="774"/>
      <c r="T49" s="774"/>
      <c r="U49" s="774"/>
    </row>
    <row r="50" spans="2:21" ht="30" customHeight="1" x14ac:dyDescent="0.2">
      <c r="B50" s="267"/>
      <c r="C50" s="255"/>
      <c r="D50" s="739" t="s">
        <v>154</v>
      </c>
      <c r="E50" s="740"/>
      <c r="F50" s="105" t="s">
        <v>155</v>
      </c>
      <c r="G50" s="756">
        <v>1655875000</v>
      </c>
      <c r="H50" s="756"/>
      <c r="I50" s="756"/>
      <c r="J50" s="742"/>
      <c r="K50" s="742"/>
      <c r="L50" s="748">
        <v>42613</v>
      </c>
      <c r="M50" s="748">
        <v>42613</v>
      </c>
      <c r="N50" s="45"/>
      <c r="O50" s="153">
        <f>133.27/111.82</f>
        <v>1.1918261491683064</v>
      </c>
      <c r="P50" s="44" t="s">
        <v>210</v>
      </c>
      <c r="Q50" s="757">
        <f t="shared" si="0"/>
        <v>1389359514.5193965</v>
      </c>
      <c r="R50" s="758"/>
      <c r="S50" s="774"/>
      <c r="T50" s="774"/>
      <c r="U50" s="774"/>
    </row>
    <row r="51" spans="2:21" ht="30" customHeight="1" x14ac:dyDescent="0.2">
      <c r="B51" s="267"/>
      <c r="C51" s="255"/>
      <c r="D51" s="739" t="s">
        <v>154</v>
      </c>
      <c r="E51" s="740"/>
      <c r="F51" s="105" t="s">
        <v>155</v>
      </c>
      <c r="G51" s="756">
        <v>29000000</v>
      </c>
      <c r="H51" s="756"/>
      <c r="I51" s="756"/>
      <c r="J51" s="742"/>
      <c r="K51" s="742"/>
      <c r="L51" s="748">
        <v>42614</v>
      </c>
      <c r="M51" s="748">
        <v>42614</v>
      </c>
      <c r="N51" s="45"/>
      <c r="O51" s="153">
        <f>132.85/111.82</f>
        <v>1.1880701126810946</v>
      </c>
      <c r="P51" s="44" t="s">
        <v>211</v>
      </c>
      <c r="Q51" s="757">
        <f t="shared" si="0"/>
        <v>24409333.835152429</v>
      </c>
      <c r="R51" s="758"/>
      <c r="S51" s="774"/>
      <c r="T51" s="774"/>
      <c r="U51" s="774"/>
    </row>
    <row r="52" spans="2:21" ht="30" customHeight="1" x14ac:dyDescent="0.2">
      <c r="B52" s="267"/>
      <c r="C52" s="255"/>
      <c r="D52" s="739" t="s">
        <v>154</v>
      </c>
      <c r="E52" s="740"/>
      <c r="F52" s="105" t="s">
        <v>155</v>
      </c>
      <c r="G52" s="756">
        <v>600000000</v>
      </c>
      <c r="H52" s="756"/>
      <c r="I52" s="756"/>
      <c r="J52" s="742"/>
      <c r="K52" s="742"/>
      <c r="L52" s="748">
        <v>42627</v>
      </c>
      <c r="M52" s="748">
        <v>42627</v>
      </c>
      <c r="N52" s="45"/>
      <c r="O52" s="153">
        <f>132.85/111.82</f>
        <v>1.1880701126810946</v>
      </c>
      <c r="P52" s="44" t="s">
        <v>211</v>
      </c>
      <c r="Q52" s="757">
        <f t="shared" si="0"/>
        <v>505020700.0376364</v>
      </c>
      <c r="R52" s="758"/>
      <c r="S52" s="774"/>
      <c r="T52" s="774"/>
      <c r="U52" s="774"/>
    </row>
    <row r="53" spans="2:21" ht="30" customHeight="1" x14ac:dyDescent="0.2">
      <c r="B53" s="267"/>
      <c r="C53" s="255"/>
      <c r="D53" s="739" t="s">
        <v>154</v>
      </c>
      <c r="E53" s="740"/>
      <c r="F53" s="105" t="s">
        <v>155</v>
      </c>
      <c r="G53" s="756">
        <v>3570400000</v>
      </c>
      <c r="H53" s="756"/>
      <c r="I53" s="756"/>
      <c r="J53" s="742"/>
      <c r="K53" s="742"/>
      <c r="L53" s="748">
        <v>42629</v>
      </c>
      <c r="M53" s="748">
        <v>42629</v>
      </c>
      <c r="N53" s="45"/>
      <c r="O53" s="153">
        <f>132.85/111.82</f>
        <v>1.1880701126810946</v>
      </c>
      <c r="P53" s="44" t="s">
        <v>211</v>
      </c>
      <c r="Q53" s="757">
        <f t="shared" si="0"/>
        <v>3005209845.6906285</v>
      </c>
      <c r="R53" s="758"/>
      <c r="S53" s="774"/>
      <c r="T53" s="774"/>
      <c r="U53" s="774"/>
    </row>
    <row r="54" spans="2:21" ht="30" customHeight="1" x14ac:dyDescent="0.2">
      <c r="B54" s="267"/>
      <c r="C54" s="255"/>
      <c r="D54" s="739" t="s">
        <v>154</v>
      </c>
      <c r="E54" s="740"/>
      <c r="F54" s="105" t="s">
        <v>155</v>
      </c>
      <c r="G54" s="756">
        <v>1780266667</v>
      </c>
      <c r="H54" s="756"/>
      <c r="I54" s="756"/>
      <c r="J54" s="742"/>
      <c r="K54" s="742"/>
      <c r="L54" s="748">
        <v>42627</v>
      </c>
      <c r="M54" s="748">
        <v>42629</v>
      </c>
      <c r="N54" s="45"/>
      <c r="O54" s="153">
        <f>132.85/111.82</f>
        <v>1.1880701126810946</v>
      </c>
      <c r="P54" s="44" t="s">
        <v>211</v>
      </c>
      <c r="Q54" s="757">
        <f t="shared" si="0"/>
        <v>1498452530.7033496</v>
      </c>
      <c r="R54" s="758"/>
      <c r="S54" s="774"/>
      <c r="T54" s="774"/>
      <c r="U54" s="774"/>
    </row>
    <row r="55" spans="2:21" ht="30" customHeight="1" x14ac:dyDescent="0.2">
      <c r="B55" s="267"/>
      <c r="C55" s="255"/>
      <c r="D55" s="739" t="s">
        <v>154</v>
      </c>
      <c r="E55" s="740"/>
      <c r="F55" s="105" t="s">
        <v>155</v>
      </c>
      <c r="G55" s="756">
        <v>5000000000</v>
      </c>
      <c r="H55" s="756"/>
      <c r="I55" s="756"/>
      <c r="J55" s="742"/>
      <c r="K55" s="742"/>
      <c r="L55" s="748">
        <v>42657</v>
      </c>
      <c r="M55" s="748">
        <v>42657</v>
      </c>
      <c r="N55" s="45"/>
      <c r="O55" s="153">
        <f>132.78/111.82</f>
        <v>1.1874441065998929</v>
      </c>
      <c r="P55" s="44" t="s">
        <v>212</v>
      </c>
      <c r="Q55" s="757">
        <f t="shared" si="0"/>
        <v>4210724506.702816</v>
      </c>
      <c r="R55" s="758"/>
      <c r="S55" s="774"/>
      <c r="T55" s="774"/>
      <c r="U55" s="774"/>
    </row>
    <row r="56" spans="2:21" ht="30" customHeight="1" x14ac:dyDescent="0.2">
      <c r="B56" s="267"/>
      <c r="C56" s="255"/>
      <c r="D56" s="739" t="s">
        <v>154</v>
      </c>
      <c r="E56" s="740"/>
      <c r="F56" s="105" t="s">
        <v>155</v>
      </c>
      <c r="G56" s="756">
        <v>2900000000</v>
      </c>
      <c r="H56" s="756"/>
      <c r="I56" s="756"/>
      <c r="J56" s="742"/>
      <c r="K56" s="742"/>
      <c r="L56" s="748" t="s">
        <v>213</v>
      </c>
      <c r="M56" s="748" t="s">
        <v>213</v>
      </c>
      <c r="N56" s="45"/>
      <c r="O56" s="153">
        <f>132.78/111.82</f>
        <v>1.1874441065998929</v>
      </c>
      <c r="P56" s="44" t="s">
        <v>212</v>
      </c>
      <c r="Q56" s="757">
        <f t="shared" si="0"/>
        <v>2442220213.8876333</v>
      </c>
      <c r="R56" s="758"/>
      <c r="S56" s="774"/>
      <c r="T56" s="774"/>
      <c r="U56" s="774"/>
    </row>
    <row r="57" spans="2:21" ht="30" customHeight="1" x14ac:dyDescent="0.2">
      <c r="B57" s="267"/>
      <c r="C57" s="255"/>
      <c r="D57" s="739" t="s">
        <v>154</v>
      </c>
      <c r="E57" s="740"/>
      <c r="F57" s="105" t="s">
        <v>155</v>
      </c>
      <c r="G57" s="756">
        <v>3570400000</v>
      </c>
      <c r="H57" s="756"/>
      <c r="I57" s="756"/>
      <c r="J57" s="742"/>
      <c r="K57" s="742"/>
      <c r="L57" s="748" t="s">
        <v>214</v>
      </c>
      <c r="M57" s="748" t="s">
        <v>214</v>
      </c>
      <c r="N57" s="45"/>
      <c r="O57" s="153">
        <f>132.78/111.82</f>
        <v>1.1874441065998929</v>
      </c>
      <c r="P57" s="44" t="s">
        <v>212</v>
      </c>
      <c r="Q57" s="757">
        <f t="shared" si="0"/>
        <v>3006794155.746347</v>
      </c>
      <c r="R57" s="758"/>
      <c r="S57" s="774"/>
      <c r="T57" s="774"/>
      <c r="U57" s="774"/>
    </row>
    <row r="58" spans="2:21" ht="30" customHeight="1" x14ac:dyDescent="0.2">
      <c r="B58" s="267"/>
      <c r="C58" s="255"/>
      <c r="D58" s="739" t="s">
        <v>154</v>
      </c>
      <c r="E58" s="740"/>
      <c r="F58" s="105" t="s">
        <v>155</v>
      </c>
      <c r="G58" s="756">
        <v>5000000000</v>
      </c>
      <c r="H58" s="756"/>
      <c r="I58" s="756"/>
      <c r="J58" s="742"/>
      <c r="K58" s="742"/>
      <c r="L58" s="748" t="s">
        <v>215</v>
      </c>
      <c r="M58" s="748" t="s">
        <v>215</v>
      </c>
      <c r="N58" s="45"/>
      <c r="O58" s="153">
        <f>132.78/111.82</f>
        <v>1.1874441065998929</v>
      </c>
      <c r="P58" s="44" t="s">
        <v>212</v>
      </c>
      <c r="Q58" s="757">
        <f t="shared" si="0"/>
        <v>4210724506.702816</v>
      </c>
      <c r="R58" s="758"/>
      <c r="S58" s="775"/>
      <c r="T58" s="775"/>
      <c r="U58" s="775"/>
    </row>
    <row r="59" spans="2:21" ht="31.5" customHeight="1" x14ac:dyDescent="0.2">
      <c r="B59" s="267"/>
      <c r="C59" s="255"/>
      <c r="D59" s="739" t="s">
        <v>154</v>
      </c>
      <c r="E59" s="740"/>
      <c r="F59" s="105" t="s">
        <v>155</v>
      </c>
      <c r="G59" s="756">
        <v>433333333</v>
      </c>
      <c r="H59" s="756"/>
      <c r="I59" s="756"/>
      <c r="J59" s="742"/>
      <c r="K59" s="742"/>
      <c r="L59" s="748" t="s">
        <v>215</v>
      </c>
      <c r="M59" s="748" t="s">
        <v>215</v>
      </c>
      <c r="N59" s="45"/>
      <c r="O59" s="153">
        <f>132.78/111.82</f>
        <v>1.1874441065998929</v>
      </c>
      <c r="P59" s="44" t="s">
        <v>212</v>
      </c>
      <c r="Q59" s="757">
        <f t="shared" si="0"/>
        <v>364929456.96686244</v>
      </c>
      <c r="R59" s="758"/>
      <c r="S59" s="774"/>
      <c r="T59" s="774"/>
      <c r="U59" s="774"/>
    </row>
    <row r="60" spans="2:21" ht="27.75" customHeight="1" x14ac:dyDescent="0.2">
      <c r="B60" s="267"/>
      <c r="C60" s="255"/>
      <c r="D60" s="739" t="s">
        <v>154</v>
      </c>
      <c r="E60" s="740"/>
      <c r="F60" s="105" t="s">
        <v>155</v>
      </c>
      <c r="G60" s="756">
        <v>1260000000</v>
      </c>
      <c r="H60" s="756"/>
      <c r="I60" s="756"/>
      <c r="J60" s="742"/>
      <c r="K60" s="742"/>
      <c r="L60" s="748" t="s">
        <v>216</v>
      </c>
      <c r="M60" s="748" t="s">
        <v>216</v>
      </c>
      <c r="N60" s="45"/>
      <c r="O60" s="153">
        <f>132.7/111.82</f>
        <v>1.186728671078519</v>
      </c>
      <c r="P60" s="44" t="s">
        <v>217</v>
      </c>
      <c r="Q60" s="757">
        <f t="shared" si="0"/>
        <v>1061742275.8100981</v>
      </c>
      <c r="R60" s="758"/>
      <c r="S60" s="775"/>
      <c r="T60" s="775"/>
      <c r="U60" s="775"/>
    </row>
    <row r="61" spans="2:21" ht="31.5" customHeight="1" x14ac:dyDescent="0.2">
      <c r="B61" s="267"/>
      <c r="C61" s="255"/>
      <c r="D61" s="739" t="s">
        <v>154</v>
      </c>
      <c r="E61" s="740"/>
      <c r="F61" s="105" t="s">
        <v>155</v>
      </c>
      <c r="G61" s="756">
        <v>1890000000</v>
      </c>
      <c r="H61" s="756"/>
      <c r="I61" s="756"/>
      <c r="J61" s="777"/>
      <c r="K61" s="742"/>
      <c r="L61" s="748" t="s">
        <v>218</v>
      </c>
      <c r="M61" s="748" t="s">
        <v>218</v>
      </c>
      <c r="N61" s="45"/>
      <c r="O61" s="153">
        <f>132.7/111.82</f>
        <v>1.186728671078519</v>
      </c>
      <c r="P61" s="44" t="s">
        <v>217</v>
      </c>
      <c r="Q61" s="757">
        <f t="shared" si="0"/>
        <v>1592613413.715147</v>
      </c>
      <c r="R61" s="758"/>
      <c r="S61" s="774"/>
      <c r="T61" s="774"/>
      <c r="U61" s="774"/>
    </row>
    <row r="62" spans="2:21" ht="31.5" customHeight="1" x14ac:dyDescent="0.2">
      <c r="B62" s="267"/>
      <c r="C62" s="255"/>
      <c r="D62" s="739" t="s">
        <v>154</v>
      </c>
      <c r="E62" s="740"/>
      <c r="F62" s="105" t="s">
        <v>155</v>
      </c>
      <c r="G62" s="756">
        <v>1890000000</v>
      </c>
      <c r="H62" s="756"/>
      <c r="I62" s="756"/>
      <c r="J62" s="742"/>
      <c r="K62" s="742"/>
      <c r="L62" s="748" t="s">
        <v>219</v>
      </c>
      <c r="M62" s="748" t="s">
        <v>219</v>
      </c>
      <c r="N62" s="45"/>
      <c r="O62" s="153">
        <f>132.7/111.82</f>
        <v>1.186728671078519</v>
      </c>
      <c r="P62" s="44" t="s">
        <v>217</v>
      </c>
      <c r="Q62" s="757">
        <f t="shared" si="0"/>
        <v>1592613413.715147</v>
      </c>
      <c r="R62" s="758"/>
      <c r="S62" s="776"/>
      <c r="T62" s="776"/>
      <c r="U62" s="776"/>
    </row>
    <row r="63" spans="2:21" ht="31.5" customHeight="1" x14ac:dyDescent="0.2">
      <c r="B63" s="267"/>
      <c r="C63" s="255"/>
      <c r="D63" s="739" t="s">
        <v>154</v>
      </c>
      <c r="E63" s="740"/>
      <c r="F63" s="105" t="s">
        <v>155</v>
      </c>
      <c r="G63" s="756">
        <v>1440000000</v>
      </c>
      <c r="H63" s="756"/>
      <c r="I63" s="756"/>
      <c r="J63" s="742"/>
      <c r="K63" s="742"/>
      <c r="L63" s="748">
        <v>42755</v>
      </c>
      <c r="M63" s="748" t="s">
        <v>219</v>
      </c>
      <c r="N63" s="45"/>
      <c r="O63" s="153">
        <f>133.4/111.82</f>
        <v>1.1929887318905386</v>
      </c>
      <c r="P63" s="44" t="s">
        <v>220</v>
      </c>
      <c r="Q63" s="757">
        <f t="shared" si="0"/>
        <v>1207052473.7631183</v>
      </c>
      <c r="R63" s="758"/>
      <c r="S63" s="776"/>
      <c r="T63" s="776"/>
      <c r="U63" s="776"/>
    </row>
    <row r="64" spans="2:21" ht="31.5" customHeight="1" x14ac:dyDescent="0.2">
      <c r="B64" s="267"/>
      <c r="C64" s="255"/>
      <c r="D64" s="739" t="s">
        <v>154</v>
      </c>
      <c r="E64" s="740"/>
      <c r="F64" s="105" t="s">
        <v>155</v>
      </c>
      <c r="G64" s="756">
        <v>1440000000</v>
      </c>
      <c r="H64" s="756"/>
      <c r="I64" s="756"/>
      <c r="J64" s="742"/>
      <c r="K64" s="742"/>
      <c r="L64" s="748">
        <v>42755</v>
      </c>
      <c r="M64" s="748" t="s">
        <v>219</v>
      </c>
      <c r="N64" s="45"/>
      <c r="O64" s="153">
        <f>133.4/111.82</f>
        <v>1.1929887318905386</v>
      </c>
      <c r="P64" s="44" t="s">
        <v>220</v>
      </c>
      <c r="Q64" s="757">
        <f t="shared" si="0"/>
        <v>1207052473.7631183</v>
      </c>
      <c r="R64" s="758"/>
      <c r="S64" s="776"/>
      <c r="T64" s="776"/>
      <c r="U64" s="776"/>
    </row>
    <row r="65" spans="2:21" ht="31.5" customHeight="1" x14ac:dyDescent="0.2">
      <c r="B65" s="267"/>
      <c r="C65" s="255"/>
      <c r="D65" s="739" t="s">
        <v>154</v>
      </c>
      <c r="E65" s="740"/>
      <c r="F65" s="105" t="s">
        <v>155</v>
      </c>
      <c r="G65" s="756">
        <v>960000000</v>
      </c>
      <c r="H65" s="756"/>
      <c r="I65" s="756"/>
      <c r="J65" s="742"/>
      <c r="K65" s="742"/>
      <c r="L65" s="748" t="s">
        <v>221</v>
      </c>
      <c r="M65" s="748" t="s">
        <v>219</v>
      </c>
      <c r="N65" s="45"/>
      <c r="O65" s="153">
        <f>134.77/111.82</f>
        <v>1.2052405651940621</v>
      </c>
      <c r="P65" s="44" t="s">
        <v>222</v>
      </c>
      <c r="Q65" s="757">
        <f t="shared" si="0"/>
        <v>796521481.04177475</v>
      </c>
      <c r="R65" s="758"/>
      <c r="S65" s="776"/>
      <c r="T65" s="776"/>
      <c r="U65" s="776"/>
    </row>
    <row r="66" spans="2:21" ht="31.5" customHeight="1" x14ac:dyDescent="0.2">
      <c r="B66" s="267"/>
      <c r="C66" s="255"/>
      <c r="D66" s="739" t="s">
        <v>154</v>
      </c>
      <c r="E66" s="740"/>
      <c r="F66" s="105" t="s">
        <v>155</v>
      </c>
      <c r="G66" s="756">
        <v>3450000000</v>
      </c>
      <c r="H66" s="756"/>
      <c r="I66" s="756"/>
      <c r="J66" s="742"/>
      <c r="K66" s="742"/>
      <c r="L66" s="748">
        <v>42826</v>
      </c>
      <c r="M66" s="748" t="s">
        <v>219</v>
      </c>
      <c r="N66" s="45"/>
      <c r="O66" s="153">
        <f>134.77/111.82</f>
        <v>1.2052405651940621</v>
      </c>
      <c r="P66" s="44" t="s">
        <v>223</v>
      </c>
      <c r="Q66" s="757">
        <f t="shared" si="0"/>
        <v>2862499072.4938779</v>
      </c>
      <c r="R66" s="758"/>
      <c r="S66" s="776"/>
      <c r="T66" s="776"/>
      <c r="U66" s="776"/>
    </row>
    <row r="67" spans="2:21" ht="31.5" customHeight="1" x14ac:dyDescent="0.2">
      <c r="B67" s="267"/>
      <c r="C67" s="255"/>
      <c r="D67" s="739" t="s">
        <v>154</v>
      </c>
      <c r="E67" s="740"/>
      <c r="F67" s="105" t="s">
        <v>155</v>
      </c>
      <c r="G67" s="756">
        <v>2300000000</v>
      </c>
      <c r="H67" s="756"/>
      <c r="I67" s="756"/>
      <c r="J67" s="772"/>
      <c r="K67" s="742"/>
      <c r="L67" s="748">
        <v>42788</v>
      </c>
      <c r="M67" s="748" t="s">
        <v>219</v>
      </c>
      <c r="N67" s="45"/>
      <c r="O67" s="153">
        <f>134.77/111.82</f>
        <v>1.2052405651940621</v>
      </c>
      <c r="P67" s="44" t="s">
        <v>223</v>
      </c>
      <c r="Q67" s="757">
        <f t="shared" si="0"/>
        <v>1908332714.9959188</v>
      </c>
      <c r="R67" s="758"/>
      <c r="S67" s="776"/>
      <c r="T67" s="776"/>
      <c r="U67" s="776"/>
    </row>
    <row r="68" spans="2:21" ht="31.5" customHeight="1" x14ac:dyDescent="0.2">
      <c r="B68" s="267"/>
      <c r="C68" s="255"/>
      <c r="D68" s="739" t="s">
        <v>154</v>
      </c>
      <c r="E68" s="740"/>
      <c r="F68" s="105" t="s">
        <v>155</v>
      </c>
      <c r="G68" s="756">
        <v>3450000000</v>
      </c>
      <c r="H68" s="756"/>
      <c r="I68" s="756"/>
      <c r="J68" s="742"/>
      <c r="K68" s="742"/>
      <c r="L68" s="748">
        <v>42786</v>
      </c>
      <c r="M68" s="748" t="s">
        <v>219</v>
      </c>
      <c r="N68" s="45"/>
      <c r="O68" s="153">
        <f>136.12/111.82</f>
        <v>1.2173135396172421</v>
      </c>
      <c r="P68" s="44" t="s">
        <v>223</v>
      </c>
      <c r="Q68" s="757">
        <f t="shared" si="0"/>
        <v>2834109609.1683807</v>
      </c>
      <c r="R68" s="758"/>
      <c r="S68" s="776"/>
      <c r="T68" s="776"/>
      <c r="U68" s="776"/>
    </row>
    <row r="69" spans="2:21" ht="31.5" customHeight="1" x14ac:dyDescent="0.2">
      <c r="B69" s="267"/>
      <c r="C69" s="255"/>
      <c r="D69" s="739" t="s">
        <v>154</v>
      </c>
      <c r="E69" s="740"/>
      <c r="F69" s="105" t="s">
        <v>155</v>
      </c>
      <c r="G69" s="756">
        <v>330000000</v>
      </c>
      <c r="H69" s="756"/>
      <c r="I69" s="756"/>
      <c r="J69" s="772"/>
      <c r="K69" s="742"/>
      <c r="L69" s="748">
        <v>42842</v>
      </c>
      <c r="M69" s="748" t="s">
        <v>219</v>
      </c>
      <c r="N69" s="45"/>
      <c r="O69" s="153">
        <f t="shared" ref="O69:O71" si="1">136.76/111.82</f>
        <v>1.2230370237882311</v>
      </c>
      <c r="P69" s="44" t="s">
        <v>223</v>
      </c>
      <c r="Q69" s="757">
        <f t="shared" si="0"/>
        <v>269820122.84293652</v>
      </c>
      <c r="R69" s="758"/>
      <c r="S69" s="776"/>
      <c r="T69" s="776"/>
      <c r="U69" s="776"/>
    </row>
    <row r="70" spans="2:21" ht="31.5" customHeight="1" x14ac:dyDescent="0.2">
      <c r="B70" s="267"/>
      <c r="C70" s="255"/>
      <c r="D70" s="739" t="s">
        <v>154</v>
      </c>
      <c r="E70" s="740"/>
      <c r="F70" s="105" t="s">
        <v>155</v>
      </c>
      <c r="G70" s="756">
        <v>90000000</v>
      </c>
      <c r="H70" s="756"/>
      <c r="I70" s="756"/>
      <c r="J70" s="742"/>
      <c r="K70" s="742"/>
      <c r="L70" s="778" t="s">
        <v>224</v>
      </c>
      <c r="M70" s="779"/>
      <c r="N70" s="45"/>
      <c r="O70" s="153">
        <f t="shared" si="1"/>
        <v>1.2230370237882311</v>
      </c>
      <c r="P70" s="44" t="s">
        <v>223</v>
      </c>
      <c r="Q70" s="757">
        <f t="shared" si="0"/>
        <v>73587306.229891777</v>
      </c>
      <c r="R70" s="758"/>
      <c r="S70" s="776"/>
      <c r="T70" s="776"/>
      <c r="U70" s="776"/>
    </row>
    <row r="71" spans="2:21" ht="31.5" customHeight="1" x14ac:dyDescent="0.2">
      <c r="B71" s="267"/>
      <c r="C71" s="255"/>
      <c r="D71" s="739" t="s">
        <v>154</v>
      </c>
      <c r="E71" s="740"/>
      <c r="F71" s="105" t="s">
        <v>155</v>
      </c>
      <c r="G71" s="756">
        <v>420000000</v>
      </c>
      <c r="H71" s="756"/>
      <c r="I71" s="756"/>
      <c r="J71" s="772"/>
      <c r="K71" s="742"/>
      <c r="L71" s="748" t="s">
        <v>225</v>
      </c>
      <c r="M71" s="748" t="s">
        <v>219</v>
      </c>
      <c r="N71" s="45"/>
      <c r="O71" s="153">
        <f t="shared" si="1"/>
        <v>1.2230370237882311</v>
      </c>
      <c r="P71" s="44" t="s">
        <v>223</v>
      </c>
      <c r="Q71" s="757">
        <f t="shared" si="0"/>
        <v>343407429.07282829</v>
      </c>
      <c r="R71" s="758"/>
      <c r="S71" s="776"/>
      <c r="T71" s="776"/>
      <c r="U71" s="776"/>
    </row>
    <row r="72" spans="2:21" ht="31.5" customHeight="1" x14ac:dyDescent="0.2">
      <c r="B72" s="267"/>
      <c r="C72" s="255"/>
      <c r="D72" s="739" t="s">
        <v>154</v>
      </c>
      <c r="E72" s="740"/>
      <c r="F72" s="105" t="s">
        <v>155</v>
      </c>
      <c r="G72" s="756">
        <v>75000000</v>
      </c>
      <c r="H72" s="756"/>
      <c r="I72" s="756"/>
      <c r="J72" s="742"/>
      <c r="K72" s="742"/>
      <c r="L72" s="748" t="s">
        <v>226</v>
      </c>
      <c r="M72" s="748" t="s">
        <v>219</v>
      </c>
      <c r="N72" s="45"/>
      <c r="O72" s="153">
        <f t="shared" ref="O72:O79" si="2">137.4/111.82</f>
        <v>1.2287605079592203</v>
      </c>
      <c r="P72" s="44" t="s">
        <v>227</v>
      </c>
      <c r="Q72" s="757">
        <f t="shared" si="0"/>
        <v>61037117.903930128</v>
      </c>
      <c r="R72" s="758"/>
      <c r="S72" s="776"/>
      <c r="T72" s="776"/>
      <c r="U72" s="776"/>
    </row>
    <row r="73" spans="2:21" ht="31.5" customHeight="1" x14ac:dyDescent="0.2">
      <c r="B73" s="267"/>
      <c r="C73" s="255"/>
      <c r="D73" s="739" t="s">
        <v>154</v>
      </c>
      <c r="E73" s="740"/>
      <c r="F73" s="105" t="s">
        <v>155</v>
      </c>
      <c r="G73" s="756">
        <v>280000000</v>
      </c>
      <c r="H73" s="756"/>
      <c r="I73" s="756"/>
      <c r="J73" s="742"/>
      <c r="K73" s="742"/>
      <c r="L73" s="748" t="s">
        <v>228</v>
      </c>
      <c r="M73" s="748" t="s">
        <v>219</v>
      </c>
      <c r="N73" s="45"/>
      <c r="O73" s="153">
        <f t="shared" si="2"/>
        <v>1.2287605079592203</v>
      </c>
      <c r="P73" s="44" t="s">
        <v>227</v>
      </c>
      <c r="Q73" s="757">
        <f t="shared" si="0"/>
        <v>227871906.84133914</v>
      </c>
      <c r="R73" s="758"/>
      <c r="S73" s="776"/>
      <c r="T73" s="776"/>
      <c r="U73" s="776"/>
    </row>
    <row r="74" spans="2:21" ht="31.5" customHeight="1" x14ac:dyDescent="0.2">
      <c r="B74" s="267"/>
      <c r="C74" s="255"/>
      <c r="D74" s="739" t="s">
        <v>154</v>
      </c>
      <c r="E74" s="740"/>
      <c r="F74" s="105" t="s">
        <v>155</v>
      </c>
      <c r="G74" s="756">
        <v>50000000</v>
      </c>
      <c r="H74" s="756"/>
      <c r="I74" s="756"/>
      <c r="J74" s="742"/>
      <c r="K74" s="742"/>
      <c r="L74" s="748" t="s">
        <v>229</v>
      </c>
      <c r="M74" s="748" t="s">
        <v>219</v>
      </c>
      <c r="N74" s="45"/>
      <c r="O74" s="153">
        <f t="shared" si="2"/>
        <v>1.2287605079592203</v>
      </c>
      <c r="P74" s="44" t="s">
        <v>227</v>
      </c>
      <c r="Q74" s="757">
        <f t="shared" si="0"/>
        <v>40691411.935953416</v>
      </c>
      <c r="R74" s="758"/>
      <c r="S74" s="776"/>
      <c r="T74" s="776"/>
      <c r="U74" s="776"/>
    </row>
    <row r="75" spans="2:21" ht="31.5" customHeight="1" x14ac:dyDescent="0.2">
      <c r="B75" s="267"/>
      <c r="C75" s="255"/>
      <c r="D75" s="739" t="s">
        <v>154</v>
      </c>
      <c r="E75" s="740"/>
      <c r="F75" s="105" t="s">
        <v>155</v>
      </c>
      <c r="G75" s="756">
        <v>187500000</v>
      </c>
      <c r="H75" s="756"/>
      <c r="I75" s="756"/>
      <c r="J75" s="742"/>
      <c r="K75" s="742"/>
      <c r="L75" s="748" t="s">
        <v>230</v>
      </c>
      <c r="M75" s="748" t="s">
        <v>219</v>
      </c>
      <c r="N75" s="45"/>
      <c r="O75" s="153">
        <f t="shared" si="2"/>
        <v>1.2287605079592203</v>
      </c>
      <c r="P75" s="44" t="s">
        <v>227</v>
      </c>
      <c r="Q75" s="757">
        <f t="shared" si="0"/>
        <v>152592794.75982532</v>
      </c>
      <c r="R75" s="758"/>
      <c r="S75" s="776"/>
      <c r="T75" s="776"/>
      <c r="U75" s="776"/>
    </row>
    <row r="76" spans="2:21" ht="31.5" customHeight="1" x14ac:dyDescent="0.2">
      <c r="B76" s="267"/>
      <c r="C76" s="255"/>
      <c r="D76" s="739" t="s">
        <v>154</v>
      </c>
      <c r="E76" s="740"/>
      <c r="F76" s="105" t="s">
        <v>155</v>
      </c>
      <c r="G76" s="756">
        <v>100000000</v>
      </c>
      <c r="H76" s="756"/>
      <c r="I76" s="756"/>
      <c r="J76" s="742"/>
      <c r="K76" s="742"/>
      <c r="L76" s="748" t="s">
        <v>231</v>
      </c>
      <c r="M76" s="748" t="s">
        <v>219</v>
      </c>
      <c r="N76" s="45"/>
      <c r="O76" s="153">
        <f t="shared" si="2"/>
        <v>1.2287605079592203</v>
      </c>
      <c r="P76" s="44" t="s">
        <v>227</v>
      </c>
      <c r="Q76" s="757">
        <f t="shared" si="0"/>
        <v>81382823.871906832</v>
      </c>
      <c r="R76" s="758"/>
      <c r="S76" s="776"/>
      <c r="T76" s="776"/>
      <c r="U76" s="776"/>
    </row>
    <row r="77" spans="2:21" ht="31.5" customHeight="1" x14ac:dyDescent="0.2">
      <c r="B77" s="267"/>
      <c r="C77" s="255"/>
      <c r="D77" s="739" t="s">
        <v>154</v>
      </c>
      <c r="E77" s="740"/>
      <c r="F77" s="105" t="s">
        <v>155</v>
      </c>
      <c r="G77" s="756">
        <v>187500000</v>
      </c>
      <c r="H77" s="756"/>
      <c r="I77" s="756"/>
      <c r="J77" s="742"/>
      <c r="K77" s="742"/>
      <c r="L77" s="748" t="s">
        <v>232</v>
      </c>
      <c r="M77" s="748" t="s">
        <v>219</v>
      </c>
      <c r="N77" s="45"/>
      <c r="O77" s="153">
        <f t="shared" si="2"/>
        <v>1.2287605079592203</v>
      </c>
      <c r="P77" s="44" t="s">
        <v>227</v>
      </c>
      <c r="Q77" s="757">
        <f t="shared" si="0"/>
        <v>152592794.75982532</v>
      </c>
      <c r="R77" s="758"/>
      <c r="S77" s="776"/>
      <c r="T77" s="776"/>
      <c r="U77" s="776"/>
    </row>
    <row r="78" spans="2:21" ht="31.5" customHeight="1" x14ac:dyDescent="0.2">
      <c r="B78" s="267"/>
      <c r="C78" s="255"/>
      <c r="D78" s="739" t="s">
        <v>154</v>
      </c>
      <c r="E78" s="740"/>
      <c r="F78" s="105" t="s">
        <v>155</v>
      </c>
      <c r="G78" s="756">
        <v>90000000</v>
      </c>
      <c r="H78" s="756"/>
      <c r="I78" s="756"/>
      <c r="J78" s="742"/>
      <c r="K78" s="742"/>
      <c r="L78" s="748" t="s">
        <v>232</v>
      </c>
      <c r="M78" s="748" t="s">
        <v>219</v>
      </c>
      <c r="N78" s="45"/>
      <c r="O78" s="153">
        <f t="shared" si="2"/>
        <v>1.2287605079592203</v>
      </c>
      <c r="P78" s="44" t="s">
        <v>227</v>
      </c>
      <c r="Q78" s="757">
        <f t="shared" si="0"/>
        <v>73244541.484716147</v>
      </c>
      <c r="R78" s="758"/>
      <c r="S78" s="776"/>
      <c r="T78" s="776"/>
      <c r="U78" s="776"/>
    </row>
    <row r="79" spans="2:21" ht="31.5" customHeight="1" x14ac:dyDescent="0.2">
      <c r="B79" s="267"/>
      <c r="C79" s="255"/>
      <c r="D79" s="739" t="s">
        <v>154</v>
      </c>
      <c r="E79" s="740"/>
      <c r="F79" s="105" t="s">
        <v>155</v>
      </c>
      <c r="G79" s="756">
        <v>25000000</v>
      </c>
      <c r="H79" s="756"/>
      <c r="I79" s="756"/>
      <c r="J79" s="772"/>
      <c r="K79" s="742"/>
      <c r="L79" s="748" t="s">
        <v>233</v>
      </c>
      <c r="M79" s="748" t="s">
        <v>219</v>
      </c>
      <c r="N79" s="45"/>
      <c r="O79" s="153">
        <f t="shared" si="2"/>
        <v>1.2287605079592203</v>
      </c>
      <c r="P79" s="44" t="s">
        <v>227</v>
      </c>
      <c r="Q79" s="757">
        <f t="shared" ref="Q79:Q110" si="3">+G79/O79</f>
        <v>20345705.967976708</v>
      </c>
      <c r="R79" s="758"/>
      <c r="S79" s="776"/>
      <c r="T79" s="776"/>
      <c r="U79" s="776"/>
    </row>
    <row r="80" spans="2:21" ht="31.5" customHeight="1" x14ac:dyDescent="0.2">
      <c r="B80" s="267"/>
      <c r="C80" s="255"/>
      <c r="D80" s="739" t="s">
        <v>154</v>
      </c>
      <c r="E80" s="740"/>
      <c r="F80" s="105" t="s">
        <v>155</v>
      </c>
      <c r="G80" s="756">
        <v>15000000</v>
      </c>
      <c r="H80" s="756"/>
      <c r="I80" s="756"/>
      <c r="J80" s="772"/>
      <c r="K80" s="742"/>
      <c r="L80" s="748" t="s">
        <v>234</v>
      </c>
      <c r="M80" s="748" t="s">
        <v>219</v>
      </c>
      <c r="N80" s="45"/>
      <c r="O80" s="153">
        <f>138.05/111.82</f>
        <v>1.2345734215703812</v>
      </c>
      <c r="P80" s="44" t="s">
        <v>235</v>
      </c>
      <c r="Q80" s="757">
        <f t="shared" si="3"/>
        <v>12149945.67185802</v>
      </c>
      <c r="R80" s="758"/>
      <c r="S80" s="776"/>
      <c r="T80" s="776"/>
      <c r="U80" s="776"/>
    </row>
    <row r="81" spans="2:21" ht="31.5" customHeight="1" x14ac:dyDescent="0.2">
      <c r="B81" s="267"/>
      <c r="C81" s="255"/>
      <c r="D81" s="739" t="s">
        <v>154</v>
      </c>
      <c r="E81" s="740"/>
      <c r="F81" s="105" t="s">
        <v>155</v>
      </c>
      <c r="G81" s="756">
        <v>10000000</v>
      </c>
      <c r="H81" s="756"/>
      <c r="I81" s="756"/>
      <c r="J81" s="772"/>
      <c r="K81" s="742"/>
      <c r="L81" s="748" t="s">
        <v>236</v>
      </c>
      <c r="M81" s="748" t="s">
        <v>219</v>
      </c>
      <c r="N81" s="45"/>
      <c r="O81" s="153">
        <f>138.05/111.82</f>
        <v>1.2345734215703812</v>
      </c>
      <c r="P81" s="44" t="s">
        <v>237</v>
      </c>
      <c r="Q81" s="757">
        <f t="shared" si="3"/>
        <v>8099963.7812386798</v>
      </c>
      <c r="R81" s="758"/>
      <c r="S81" s="776"/>
      <c r="T81" s="776"/>
      <c r="U81" s="776"/>
    </row>
    <row r="82" spans="2:21" ht="31.5" customHeight="1" x14ac:dyDescent="0.2">
      <c r="B82" s="213"/>
      <c r="C82" s="212"/>
      <c r="D82" s="739" t="s">
        <v>154</v>
      </c>
      <c r="E82" s="740"/>
      <c r="F82" s="105" t="s">
        <v>155</v>
      </c>
      <c r="G82" s="756">
        <v>2336000000</v>
      </c>
      <c r="H82" s="756"/>
      <c r="I82" s="756"/>
      <c r="J82" s="742"/>
      <c r="K82" s="742"/>
      <c r="L82" s="748">
        <v>43196</v>
      </c>
      <c r="M82" s="748"/>
      <c r="N82" s="45"/>
      <c r="O82" s="153">
        <f>141.05/111.82</f>
        <v>1.2614022536218925</v>
      </c>
      <c r="P82" s="44" t="s">
        <v>238</v>
      </c>
      <c r="Q82" s="757">
        <f t="shared" si="3"/>
        <v>1851907266.9266214</v>
      </c>
      <c r="R82" s="758"/>
      <c r="S82" s="780"/>
      <c r="T82" s="781"/>
      <c r="U82" s="782"/>
    </row>
    <row r="83" spans="2:21" ht="31.5" customHeight="1" x14ac:dyDescent="0.2">
      <c r="B83" s="213"/>
      <c r="C83" s="212"/>
      <c r="D83" s="739" t="s">
        <v>154</v>
      </c>
      <c r="E83" s="740"/>
      <c r="F83" s="105" t="s">
        <v>155</v>
      </c>
      <c r="G83" s="756">
        <v>3504000000</v>
      </c>
      <c r="H83" s="756"/>
      <c r="I83" s="756"/>
      <c r="J83" s="742"/>
      <c r="K83" s="742"/>
      <c r="L83" s="748">
        <v>43200</v>
      </c>
      <c r="M83" s="748"/>
      <c r="N83" s="45"/>
      <c r="O83" s="153">
        <f t="shared" ref="O83:O84" si="4">141.05/111.82</f>
        <v>1.2614022536218925</v>
      </c>
      <c r="P83" s="44" t="s">
        <v>238</v>
      </c>
      <c r="Q83" s="757">
        <f t="shared" si="3"/>
        <v>2777860900.3899322</v>
      </c>
      <c r="R83" s="758"/>
      <c r="S83" s="780"/>
      <c r="T83" s="781"/>
      <c r="U83" s="782"/>
    </row>
    <row r="84" spans="2:21" ht="31.5" customHeight="1" x14ac:dyDescent="0.2">
      <c r="B84" s="267"/>
      <c r="C84" s="255"/>
      <c r="D84" s="739" t="s">
        <v>154</v>
      </c>
      <c r="E84" s="740"/>
      <c r="F84" s="105" t="s">
        <v>155</v>
      </c>
      <c r="G84" s="756">
        <v>3504000000</v>
      </c>
      <c r="H84" s="756"/>
      <c r="I84" s="756"/>
      <c r="J84" s="742"/>
      <c r="K84" s="742"/>
      <c r="L84" s="748">
        <v>43200</v>
      </c>
      <c r="M84" s="748"/>
      <c r="N84" s="45"/>
      <c r="O84" s="153">
        <f t="shared" si="4"/>
        <v>1.2614022536218925</v>
      </c>
      <c r="P84" s="44" t="s">
        <v>238</v>
      </c>
      <c r="Q84" s="757">
        <f t="shared" si="3"/>
        <v>2777860900.3899322</v>
      </c>
      <c r="R84" s="758"/>
      <c r="S84" s="776"/>
      <c r="T84" s="776"/>
      <c r="U84" s="776"/>
    </row>
    <row r="85" spans="2:21" ht="31.5" customHeight="1" x14ac:dyDescent="0.2">
      <c r="B85" s="213"/>
      <c r="C85" s="212"/>
      <c r="D85" s="739" t="s">
        <v>154</v>
      </c>
      <c r="E85" s="740"/>
      <c r="F85" s="105" t="s">
        <v>155</v>
      </c>
      <c r="G85" s="757">
        <v>18750000000</v>
      </c>
      <c r="H85" s="758"/>
      <c r="I85" s="220"/>
      <c r="J85" s="742"/>
      <c r="K85" s="742"/>
      <c r="L85" s="748">
        <v>43304</v>
      </c>
      <c r="M85" s="748"/>
      <c r="N85" s="95"/>
      <c r="O85" s="153">
        <f>142.28/111.82</f>
        <v>1.272402074763012</v>
      </c>
      <c r="P85" s="55" t="s">
        <v>482</v>
      </c>
      <c r="Q85" s="757">
        <f t="shared" si="3"/>
        <v>14735908068.597132</v>
      </c>
      <c r="R85" s="758"/>
      <c r="S85" s="780" t="s">
        <v>489</v>
      </c>
      <c r="T85" s="781"/>
      <c r="U85" s="782"/>
    </row>
    <row r="86" spans="2:21" ht="40.5" customHeight="1" x14ac:dyDescent="0.2">
      <c r="B86" s="213"/>
      <c r="C86" s="212"/>
      <c r="D86" s="739" t="s">
        <v>154</v>
      </c>
      <c r="E86" s="740"/>
      <c r="F86" s="105" t="s">
        <v>155</v>
      </c>
      <c r="G86" s="757">
        <v>6250000000</v>
      </c>
      <c r="H86" s="758"/>
      <c r="I86" s="220"/>
      <c r="J86" s="742"/>
      <c r="K86" s="742"/>
      <c r="L86" s="748">
        <v>43326</v>
      </c>
      <c r="M86" s="748"/>
      <c r="N86" s="95"/>
      <c r="O86" s="153">
        <f>142.1/111.82</f>
        <v>1.2707923448399214</v>
      </c>
      <c r="P86" s="55" t="s">
        <v>490</v>
      </c>
      <c r="Q86" s="757">
        <f t="shared" si="3"/>
        <v>4918191414.4968328</v>
      </c>
      <c r="R86" s="758"/>
      <c r="S86" s="780" t="s">
        <v>489</v>
      </c>
      <c r="T86" s="781"/>
      <c r="U86" s="782"/>
    </row>
    <row r="87" spans="2:21" ht="40.5" customHeight="1" x14ac:dyDescent="0.2">
      <c r="B87" s="213"/>
      <c r="C87" s="212"/>
      <c r="D87" s="739" t="s">
        <v>154</v>
      </c>
      <c r="E87" s="740"/>
      <c r="F87" s="105" t="s">
        <v>155</v>
      </c>
      <c r="G87" s="757">
        <v>1200000000</v>
      </c>
      <c r="H87" s="758"/>
      <c r="I87" s="220"/>
      <c r="J87" s="742"/>
      <c r="K87" s="742"/>
      <c r="L87" s="748">
        <v>43349</v>
      </c>
      <c r="M87" s="748"/>
      <c r="N87" s="95"/>
      <c r="O87" s="153">
        <f>142.27/111.82</f>
        <v>1.2723126453228404</v>
      </c>
      <c r="P87" s="55" t="s">
        <v>491</v>
      </c>
      <c r="Q87" s="757">
        <f t="shared" si="3"/>
        <v>943164405.70745754</v>
      </c>
      <c r="R87" s="758"/>
      <c r="S87" s="780" t="s">
        <v>489</v>
      </c>
      <c r="T87" s="781"/>
      <c r="U87" s="782"/>
    </row>
    <row r="88" spans="2:21" ht="40.5" customHeight="1" x14ac:dyDescent="0.2">
      <c r="B88" s="213"/>
      <c r="C88" s="212"/>
      <c r="D88" s="739" t="s">
        <v>154</v>
      </c>
      <c r="E88" s="740"/>
      <c r="F88" s="105" t="s">
        <v>155</v>
      </c>
      <c r="G88" s="757">
        <v>31260000000</v>
      </c>
      <c r="H88" s="758"/>
      <c r="I88" s="220"/>
      <c r="J88" s="742"/>
      <c r="K88" s="742"/>
      <c r="L88" s="748">
        <v>43350</v>
      </c>
      <c r="M88" s="748"/>
      <c r="N88" s="95"/>
      <c r="O88" s="153">
        <f>142.27/111.82</f>
        <v>1.2723126453228404</v>
      </c>
      <c r="P88" s="55" t="s">
        <v>491</v>
      </c>
      <c r="Q88" s="757">
        <f t="shared" si="3"/>
        <v>24569432768.679268</v>
      </c>
      <c r="R88" s="758"/>
      <c r="S88" s="780" t="s">
        <v>489</v>
      </c>
      <c r="T88" s="781"/>
      <c r="U88" s="782"/>
    </row>
    <row r="89" spans="2:21" ht="40.5" customHeight="1" x14ac:dyDescent="0.2">
      <c r="B89" s="213"/>
      <c r="C89" s="212"/>
      <c r="D89" s="739" t="s">
        <v>154</v>
      </c>
      <c r="E89" s="740"/>
      <c r="F89" s="105" t="s">
        <v>155</v>
      </c>
      <c r="G89" s="757">
        <v>774948587</v>
      </c>
      <c r="H89" s="758"/>
      <c r="I89" s="220"/>
      <c r="J89" s="742"/>
      <c r="K89" s="742"/>
      <c r="L89" s="748">
        <v>43367</v>
      </c>
      <c r="M89" s="748"/>
      <c r="N89" s="95"/>
      <c r="O89" s="153">
        <f t="shared" ref="O89:O92" si="5">142.27/111.82</f>
        <v>1.2723126453228404</v>
      </c>
      <c r="P89" s="55" t="s">
        <v>491</v>
      </c>
      <c r="Q89" s="757">
        <f t="shared" si="3"/>
        <v>609086602.92640746</v>
      </c>
      <c r="R89" s="758"/>
      <c r="S89" s="780" t="s">
        <v>489</v>
      </c>
      <c r="T89" s="781"/>
      <c r="U89" s="782"/>
    </row>
    <row r="90" spans="2:21" ht="40.5" customHeight="1" x14ac:dyDescent="0.2">
      <c r="B90" s="213"/>
      <c r="C90" s="212"/>
      <c r="D90" s="739" t="s">
        <v>154</v>
      </c>
      <c r="E90" s="740"/>
      <c r="F90" s="105" t="s">
        <v>155</v>
      </c>
      <c r="G90" s="757">
        <v>500000000</v>
      </c>
      <c r="H90" s="758"/>
      <c r="I90" s="220"/>
      <c r="J90" s="742"/>
      <c r="K90" s="742"/>
      <c r="L90" s="748">
        <v>43368</v>
      </c>
      <c r="M90" s="748"/>
      <c r="N90" s="95"/>
      <c r="O90" s="153">
        <f t="shared" si="5"/>
        <v>1.2723126453228404</v>
      </c>
      <c r="P90" s="55" t="s">
        <v>491</v>
      </c>
      <c r="Q90" s="757">
        <f t="shared" si="3"/>
        <v>392985169.044774</v>
      </c>
      <c r="R90" s="758"/>
      <c r="S90" s="780" t="s">
        <v>489</v>
      </c>
      <c r="T90" s="781"/>
      <c r="U90" s="782"/>
    </row>
    <row r="91" spans="2:21" ht="40.5" customHeight="1" x14ac:dyDescent="0.2">
      <c r="B91" s="213"/>
      <c r="C91" s="212"/>
      <c r="D91" s="739" t="s">
        <v>154</v>
      </c>
      <c r="E91" s="740"/>
      <c r="F91" s="105" t="s">
        <v>155</v>
      </c>
      <c r="G91" s="757">
        <v>15938500</v>
      </c>
      <c r="H91" s="758"/>
      <c r="I91" s="220"/>
      <c r="J91" s="742"/>
      <c r="K91" s="742"/>
      <c r="L91" s="748">
        <v>43369</v>
      </c>
      <c r="M91" s="748"/>
      <c r="N91" s="95"/>
      <c r="O91" s="153">
        <f t="shared" si="5"/>
        <v>1.2723126453228404</v>
      </c>
      <c r="P91" s="55" t="s">
        <v>491</v>
      </c>
      <c r="Q91" s="757">
        <f t="shared" si="3"/>
        <v>12527188.233640261</v>
      </c>
      <c r="R91" s="758"/>
      <c r="S91" s="780" t="s">
        <v>489</v>
      </c>
      <c r="T91" s="781"/>
      <c r="U91" s="782"/>
    </row>
    <row r="92" spans="2:21" ht="40.5" customHeight="1" x14ac:dyDescent="0.2">
      <c r="B92" s="213"/>
      <c r="C92" s="212"/>
      <c r="D92" s="739" t="s">
        <v>154</v>
      </c>
      <c r="E92" s="740"/>
      <c r="F92" s="105" t="s">
        <v>155</v>
      </c>
      <c r="G92" s="757">
        <v>3849112913</v>
      </c>
      <c r="H92" s="758"/>
      <c r="I92" s="220"/>
      <c r="J92" s="742"/>
      <c r="K92" s="742"/>
      <c r="L92" s="748">
        <v>43370</v>
      </c>
      <c r="M92" s="748"/>
      <c r="N92" s="95"/>
      <c r="O92" s="153">
        <f t="shared" si="5"/>
        <v>1.2723126453228404</v>
      </c>
      <c r="P92" s="55" t="s">
        <v>491</v>
      </c>
      <c r="Q92" s="757">
        <f t="shared" si="3"/>
        <v>3025288577.5754547</v>
      </c>
      <c r="R92" s="758"/>
      <c r="S92" s="780" t="s">
        <v>489</v>
      </c>
      <c r="T92" s="781"/>
      <c r="U92" s="782"/>
    </row>
    <row r="93" spans="2:21" ht="40.5" customHeight="1" x14ac:dyDescent="0.2">
      <c r="B93" s="213"/>
      <c r="C93" s="212"/>
      <c r="D93" s="739" t="s">
        <v>154</v>
      </c>
      <c r="E93" s="740"/>
      <c r="F93" s="105" t="s">
        <v>155</v>
      </c>
      <c r="G93" s="757">
        <v>22318303139</v>
      </c>
      <c r="H93" s="758"/>
      <c r="I93" s="220"/>
      <c r="J93" s="742"/>
      <c r="K93" s="742"/>
      <c r="L93" s="748">
        <v>43383</v>
      </c>
      <c r="M93" s="748"/>
      <c r="N93" s="95"/>
      <c r="O93" s="153">
        <f>142.5/111.82</f>
        <v>1.2743695224467895</v>
      </c>
      <c r="P93" s="55" t="s">
        <v>502</v>
      </c>
      <c r="Q93" s="757">
        <f t="shared" si="3"/>
        <v>17513211628.091087</v>
      </c>
      <c r="R93" s="758"/>
      <c r="S93" s="780"/>
      <c r="T93" s="781"/>
      <c r="U93" s="782"/>
    </row>
    <row r="94" spans="2:21" ht="40.5" customHeight="1" x14ac:dyDescent="0.2">
      <c r="B94" s="213"/>
      <c r="C94" s="212"/>
      <c r="D94" s="739" t="s">
        <v>154</v>
      </c>
      <c r="E94" s="740"/>
      <c r="F94" s="105" t="s">
        <v>155</v>
      </c>
      <c r="G94" s="757">
        <v>134904238</v>
      </c>
      <c r="H94" s="758"/>
      <c r="I94" s="220"/>
      <c r="J94" s="742"/>
      <c r="K94" s="742"/>
      <c r="L94" s="748">
        <v>43383</v>
      </c>
      <c r="M94" s="748"/>
      <c r="N94" s="95"/>
      <c r="O94" s="153">
        <f t="shared" ref="O94:O96" si="6">142.5/111.82</f>
        <v>1.2743695224467895</v>
      </c>
      <c r="P94" s="55" t="s">
        <v>502</v>
      </c>
      <c r="Q94" s="757">
        <f t="shared" si="3"/>
        <v>105859592.23270175</v>
      </c>
      <c r="R94" s="758"/>
      <c r="S94" s="780"/>
      <c r="T94" s="781"/>
      <c r="U94" s="782"/>
    </row>
    <row r="95" spans="2:21" ht="40.5" customHeight="1" x14ac:dyDescent="0.2">
      <c r="B95" s="213"/>
      <c r="C95" s="212"/>
      <c r="D95" s="739" t="s">
        <v>154</v>
      </c>
      <c r="E95" s="740"/>
      <c r="F95" s="105" t="s">
        <v>155</v>
      </c>
      <c r="G95" s="757">
        <v>22183398901</v>
      </c>
      <c r="H95" s="758"/>
      <c r="I95" s="220"/>
      <c r="J95" s="742"/>
      <c r="K95" s="742"/>
      <c r="L95" s="748">
        <v>43383</v>
      </c>
      <c r="M95" s="748"/>
      <c r="N95" s="95"/>
      <c r="O95" s="153">
        <f t="shared" si="6"/>
        <v>1.2743695224467895</v>
      </c>
      <c r="P95" s="55" t="s">
        <v>502</v>
      </c>
      <c r="Q95" s="757">
        <f t="shared" si="3"/>
        <v>17407352035.858387</v>
      </c>
      <c r="R95" s="758"/>
      <c r="S95" s="780"/>
      <c r="T95" s="781"/>
      <c r="U95" s="782"/>
    </row>
    <row r="96" spans="2:21" ht="40.5" customHeight="1" x14ac:dyDescent="0.2">
      <c r="B96" s="213"/>
      <c r="C96" s="212"/>
      <c r="D96" s="739" t="s">
        <v>154</v>
      </c>
      <c r="E96" s="740"/>
      <c r="F96" s="105" t="s">
        <v>155</v>
      </c>
      <c r="G96" s="757">
        <v>385000000</v>
      </c>
      <c r="H96" s="758"/>
      <c r="I96" s="220"/>
      <c r="J96" s="742"/>
      <c r="K96" s="742"/>
      <c r="L96" s="748">
        <v>43399</v>
      </c>
      <c r="M96" s="748"/>
      <c r="N96" s="95"/>
      <c r="O96" s="153">
        <f t="shared" si="6"/>
        <v>1.2743695224467895</v>
      </c>
      <c r="P96" s="55" t="s">
        <v>502</v>
      </c>
      <c r="Q96" s="757">
        <f t="shared" si="3"/>
        <v>302110175.43859649</v>
      </c>
      <c r="R96" s="758"/>
      <c r="S96" s="780" t="s">
        <v>489</v>
      </c>
      <c r="T96" s="781"/>
      <c r="U96" s="782"/>
    </row>
    <row r="97" spans="2:21" ht="40.5" customHeight="1" x14ac:dyDescent="0.2">
      <c r="B97" s="213"/>
      <c r="C97" s="212"/>
      <c r="D97" s="739" t="s">
        <v>154</v>
      </c>
      <c r="E97" s="740"/>
      <c r="F97" s="105" t="s">
        <v>155</v>
      </c>
      <c r="G97" s="757">
        <v>14493870000</v>
      </c>
      <c r="H97" s="758"/>
      <c r="I97" s="220"/>
      <c r="J97" s="742"/>
      <c r="K97" s="742"/>
      <c r="L97" s="748">
        <v>43431</v>
      </c>
      <c r="M97" s="748"/>
      <c r="N97" s="95"/>
      <c r="O97" s="153">
        <f>142.67/111.82</f>
        <v>1.2758898229297084</v>
      </c>
      <c r="P97" s="55" t="s">
        <v>510</v>
      </c>
      <c r="Q97" s="757">
        <f t="shared" si="3"/>
        <v>11359813159.03834</v>
      </c>
      <c r="R97" s="758"/>
      <c r="S97" s="780" t="s">
        <v>489</v>
      </c>
      <c r="T97" s="781"/>
      <c r="U97" s="782"/>
    </row>
    <row r="98" spans="2:21" ht="40.5" customHeight="1" x14ac:dyDescent="0.2">
      <c r="B98" s="213"/>
      <c r="C98" s="212"/>
      <c r="D98" s="739" t="s">
        <v>154</v>
      </c>
      <c r="E98" s="740"/>
      <c r="F98" s="105" t="s">
        <v>155</v>
      </c>
      <c r="G98" s="757">
        <v>4980000000</v>
      </c>
      <c r="H98" s="758"/>
      <c r="I98" s="220"/>
      <c r="J98" s="46"/>
      <c r="K98" s="46"/>
      <c r="L98" s="748">
        <v>43494</v>
      </c>
      <c r="M98" s="748"/>
      <c r="N98" s="95"/>
      <c r="O98" s="153">
        <f>100/78.05</f>
        <v>1.2812299807815504</v>
      </c>
      <c r="P98" s="55" t="s">
        <v>541</v>
      </c>
      <c r="Q98" s="757">
        <f t="shared" si="3"/>
        <v>3886889999.9999995</v>
      </c>
      <c r="R98" s="758"/>
      <c r="S98" s="780" t="s">
        <v>555</v>
      </c>
      <c r="T98" s="781"/>
      <c r="U98" s="782"/>
    </row>
    <row r="99" spans="2:21" ht="40.5" customHeight="1" x14ac:dyDescent="0.2">
      <c r="B99" s="213"/>
      <c r="C99" s="212"/>
      <c r="D99" s="739" t="s">
        <v>154</v>
      </c>
      <c r="E99" s="740"/>
      <c r="F99" s="105" t="s">
        <v>155</v>
      </c>
      <c r="G99" s="757">
        <v>645000000</v>
      </c>
      <c r="H99" s="758"/>
      <c r="I99" s="220"/>
      <c r="J99" s="46"/>
      <c r="K99" s="46"/>
      <c r="L99" s="748">
        <v>43495</v>
      </c>
      <c r="M99" s="748"/>
      <c r="N99" s="95"/>
      <c r="O99" s="153">
        <f>100/78.05</f>
        <v>1.2812299807815504</v>
      </c>
      <c r="P99" s="55" t="s">
        <v>541</v>
      </c>
      <c r="Q99" s="757">
        <f t="shared" si="3"/>
        <v>503422499.99999994</v>
      </c>
      <c r="R99" s="758"/>
      <c r="S99" s="780" t="s">
        <v>555</v>
      </c>
      <c r="T99" s="781"/>
      <c r="U99" s="782"/>
    </row>
    <row r="100" spans="2:21" ht="40.5" customHeight="1" x14ac:dyDescent="0.2">
      <c r="B100" s="213"/>
      <c r="C100" s="212"/>
      <c r="D100" s="739" t="s">
        <v>154</v>
      </c>
      <c r="E100" s="740"/>
      <c r="F100" s="105" t="s">
        <v>155</v>
      </c>
      <c r="G100" s="757">
        <v>16875000000</v>
      </c>
      <c r="H100" s="758"/>
      <c r="I100" s="220"/>
      <c r="J100" s="46"/>
      <c r="K100" s="46"/>
      <c r="L100" s="748">
        <v>43497</v>
      </c>
      <c r="M100" s="748"/>
      <c r="N100" s="95"/>
      <c r="O100" s="153">
        <f>100/78.05</f>
        <v>1.2812299807815504</v>
      </c>
      <c r="P100" s="55" t="s">
        <v>541</v>
      </c>
      <c r="Q100" s="757">
        <f t="shared" si="3"/>
        <v>13170937500</v>
      </c>
      <c r="R100" s="758"/>
      <c r="S100" s="780" t="s">
        <v>555</v>
      </c>
      <c r="T100" s="781"/>
      <c r="U100" s="782"/>
    </row>
    <row r="101" spans="2:21" ht="40.5" customHeight="1" x14ac:dyDescent="0.2">
      <c r="B101" s="213"/>
      <c r="C101" s="212"/>
      <c r="D101" s="739" t="s">
        <v>154</v>
      </c>
      <c r="E101" s="740"/>
      <c r="F101" s="105" t="s">
        <v>155</v>
      </c>
      <c r="G101" s="757">
        <v>9562500000</v>
      </c>
      <c r="H101" s="758"/>
      <c r="I101" s="220"/>
      <c r="J101" s="46"/>
      <c r="K101" s="46"/>
      <c r="L101" s="748">
        <v>43504</v>
      </c>
      <c r="M101" s="748"/>
      <c r="N101" s="95"/>
      <c r="O101" s="153">
        <f>100.6/78.05</f>
        <v>1.2889173606662396</v>
      </c>
      <c r="P101" s="55" t="s">
        <v>545</v>
      </c>
      <c r="Q101" s="757">
        <f t="shared" si="3"/>
        <v>7419017147.1172962</v>
      </c>
      <c r="R101" s="758"/>
      <c r="S101" s="780" t="s">
        <v>555</v>
      </c>
      <c r="T101" s="781"/>
      <c r="U101" s="782"/>
    </row>
    <row r="102" spans="2:21" ht="40.5" customHeight="1" x14ac:dyDescent="0.2">
      <c r="B102" s="213"/>
      <c r="C102" s="212"/>
      <c r="D102" s="739" t="s">
        <v>154</v>
      </c>
      <c r="E102" s="740"/>
      <c r="F102" s="105" t="s">
        <v>155</v>
      </c>
      <c r="G102" s="757">
        <v>9562500000</v>
      </c>
      <c r="H102" s="758"/>
      <c r="I102" s="220"/>
      <c r="J102" s="46"/>
      <c r="K102" s="46"/>
      <c r="L102" s="748">
        <v>43504</v>
      </c>
      <c r="M102" s="748"/>
      <c r="N102" s="95"/>
      <c r="O102" s="153">
        <f t="shared" ref="O102:O103" si="7">100.6/78.05</f>
        <v>1.2889173606662396</v>
      </c>
      <c r="P102" s="55" t="s">
        <v>545</v>
      </c>
      <c r="Q102" s="757">
        <f t="shared" si="3"/>
        <v>7419017147.1172962</v>
      </c>
      <c r="R102" s="758"/>
      <c r="S102" s="780" t="s">
        <v>555</v>
      </c>
      <c r="T102" s="781"/>
      <c r="U102" s="782"/>
    </row>
    <row r="103" spans="2:21" ht="40.5" customHeight="1" x14ac:dyDescent="0.2">
      <c r="B103" s="213"/>
      <c r="C103" s="212"/>
      <c r="D103" s="739" t="s">
        <v>154</v>
      </c>
      <c r="E103" s="740"/>
      <c r="F103" s="105" t="s">
        <v>155</v>
      </c>
      <c r="G103" s="757">
        <v>6375000004.9799995</v>
      </c>
      <c r="H103" s="758"/>
      <c r="I103" s="220"/>
      <c r="J103" s="46"/>
      <c r="K103" s="46"/>
      <c r="L103" s="748">
        <v>43522</v>
      </c>
      <c r="M103" s="748"/>
      <c r="N103" s="95"/>
      <c r="O103" s="153">
        <f t="shared" si="7"/>
        <v>1.2889173606662396</v>
      </c>
      <c r="P103" s="55" t="s">
        <v>545</v>
      </c>
      <c r="Q103" s="757">
        <f t="shared" si="3"/>
        <v>4946011435.275238</v>
      </c>
      <c r="R103" s="758"/>
      <c r="S103" s="780" t="s">
        <v>555</v>
      </c>
      <c r="T103" s="781"/>
      <c r="U103" s="782"/>
    </row>
    <row r="104" spans="2:21" ht="40.5" customHeight="1" x14ac:dyDescent="0.2">
      <c r="B104" s="213"/>
      <c r="C104" s="212"/>
      <c r="D104" s="739" t="s">
        <v>154</v>
      </c>
      <c r="E104" s="740"/>
      <c r="F104" s="105" t="s">
        <v>155</v>
      </c>
      <c r="G104" s="757">
        <v>18000000000</v>
      </c>
      <c r="H104" s="758"/>
      <c r="I104" s="220"/>
      <c r="J104" s="46"/>
      <c r="K104" s="46"/>
      <c r="L104" s="748">
        <v>43544</v>
      </c>
      <c r="M104" s="748"/>
      <c r="N104" s="95"/>
      <c r="O104" s="153">
        <f>101.18/78.05</f>
        <v>1.2963484945547727</v>
      </c>
      <c r="P104" s="55" t="s">
        <v>556</v>
      </c>
      <c r="Q104" s="757">
        <f t="shared" si="3"/>
        <v>13885155169.00573</v>
      </c>
      <c r="R104" s="758"/>
      <c r="S104" s="780" t="s">
        <v>555</v>
      </c>
      <c r="T104" s="781"/>
      <c r="U104" s="782"/>
    </row>
    <row r="105" spans="2:21" ht="40.5" customHeight="1" x14ac:dyDescent="0.2">
      <c r="B105" s="213"/>
      <c r="C105" s="212"/>
      <c r="D105" s="739" t="s">
        <v>154</v>
      </c>
      <c r="E105" s="740"/>
      <c r="F105" s="105" t="s">
        <v>155</v>
      </c>
      <c r="G105" s="757">
        <v>13500000000</v>
      </c>
      <c r="H105" s="758"/>
      <c r="I105" s="220"/>
      <c r="J105" s="46"/>
      <c r="K105" s="46"/>
      <c r="L105" s="748">
        <v>43546</v>
      </c>
      <c r="M105" s="748"/>
      <c r="N105" s="95"/>
      <c r="O105" s="153">
        <f>101.18/78.05</f>
        <v>1.2963484945547727</v>
      </c>
      <c r="P105" s="55" t="s">
        <v>556</v>
      </c>
      <c r="Q105" s="757">
        <f t="shared" si="3"/>
        <v>10413866376.754297</v>
      </c>
      <c r="R105" s="758"/>
      <c r="S105" s="780" t="s">
        <v>555</v>
      </c>
      <c r="T105" s="781"/>
      <c r="U105" s="782"/>
    </row>
    <row r="106" spans="2:21" ht="40.5" customHeight="1" x14ac:dyDescent="0.2">
      <c r="B106" s="213"/>
      <c r="C106" s="212"/>
      <c r="D106" s="739" t="s">
        <v>154</v>
      </c>
      <c r="E106" s="740"/>
      <c r="F106" s="105" t="s">
        <v>155</v>
      </c>
      <c r="G106" s="757">
        <v>8000000000</v>
      </c>
      <c r="H106" s="758"/>
      <c r="I106" s="220"/>
      <c r="J106" s="46"/>
      <c r="K106" s="46"/>
      <c r="L106" s="748">
        <v>43551</v>
      </c>
      <c r="M106" s="748"/>
      <c r="N106" s="95"/>
      <c r="O106" s="153">
        <f>101.18/78.05</f>
        <v>1.2963484945547727</v>
      </c>
      <c r="P106" s="55" t="s">
        <v>556</v>
      </c>
      <c r="Q106" s="757">
        <f t="shared" si="3"/>
        <v>6171180075.113658</v>
      </c>
      <c r="R106" s="758"/>
      <c r="S106" s="780" t="s">
        <v>555</v>
      </c>
      <c r="T106" s="781"/>
      <c r="U106" s="782"/>
    </row>
    <row r="107" spans="2:21" ht="40.5" customHeight="1" x14ac:dyDescent="0.2">
      <c r="B107" s="213"/>
      <c r="C107" s="212"/>
      <c r="D107" s="739" t="s">
        <v>154</v>
      </c>
      <c r="E107" s="740"/>
      <c r="F107" s="105" t="s">
        <v>155</v>
      </c>
      <c r="G107" s="757">
        <v>21527000000</v>
      </c>
      <c r="H107" s="758"/>
      <c r="I107" s="220"/>
      <c r="J107" s="46"/>
      <c r="K107" s="46"/>
      <c r="L107" s="748">
        <v>43570</v>
      </c>
      <c r="M107" s="748"/>
      <c r="N107" s="95"/>
      <c r="O107" s="153">
        <f>101.62/78.05</f>
        <v>1.3019859064702115</v>
      </c>
      <c r="P107" s="55" t="s">
        <v>560</v>
      </c>
      <c r="Q107" s="757">
        <f t="shared" si="3"/>
        <v>16533973135.209602</v>
      </c>
      <c r="R107" s="758"/>
      <c r="S107" s="780" t="s">
        <v>555</v>
      </c>
      <c r="T107" s="781"/>
      <c r="U107" s="782"/>
    </row>
    <row r="108" spans="2:21" ht="40.5" customHeight="1" x14ac:dyDescent="0.2">
      <c r="B108" s="213"/>
      <c r="C108" s="212"/>
      <c r="D108" s="739" t="s">
        <v>154</v>
      </c>
      <c r="E108" s="740"/>
      <c r="F108" s="105" t="s">
        <v>155</v>
      </c>
      <c r="G108" s="757">
        <v>11732000000</v>
      </c>
      <c r="H108" s="758"/>
      <c r="I108" s="220"/>
      <c r="J108" s="46"/>
      <c r="K108" s="46"/>
      <c r="L108" s="748">
        <v>43580</v>
      </c>
      <c r="M108" s="748"/>
      <c r="N108" s="95"/>
      <c r="O108" s="153">
        <f>101.62/78.05</f>
        <v>1.3019859064702115</v>
      </c>
      <c r="P108" s="55" t="s">
        <v>560</v>
      </c>
      <c r="Q108" s="757">
        <f t="shared" si="3"/>
        <v>9010850226.3333988</v>
      </c>
      <c r="R108" s="758"/>
      <c r="S108" s="780" t="s">
        <v>555</v>
      </c>
      <c r="T108" s="781"/>
      <c r="U108" s="782"/>
    </row>
    <row r="109" spans="2:21" ht="42" customHeight="1" x14ac:dyDescent="0.2">
      <c r="B109" s="213"/>
      <c r="C109" s="212"/>
      <c r="D109" s="739" t="s">
        <v>154</v>
      </c>
      <c r="E109" s="740"/>
      <c r="F109" s="105" t="s">
        <v>155</v>
      </c>
      <c r="G109" s="757">
        <v>4875000000</v>
      </c>
      <c r="H109" s="758"/>
      <c r="I109" s="220"/>
      <c r="J109" s="46"/>
      <c r="K109" s="46"/>
      <c r="L109" s="748">
        <v>43581</v>
      </c>
      <c r="M109" s="748"/>
      <c r="N109" s="95"/>
      <c r="O109" s="153">
        <f>101.62/78.05</f>
        <v>1.3019859064702115</v>
      </c>
      <c r="P109" s="55" t="s">
        <v>560</v>
      </c>
      <c r="Q109" s="757">
        <f t="shared" si="3"/>
        <v>3744280161.3855538</v>
      </c>
      <c r="R109" s="758"/>
      <c r="S109" s="780" t="s">
        <v>618</v>
      </c>
      <c r="T109" s="781"/>
      <c r="U109" s="782"/>
    </row>
    <row r="110" spans="2:21" ht="42" customHeight="1" x14ac:dyDescent="0.2">
      <c r="B110" s="213"/>
      <c r="C110" s="212"/>
      <c r="D110" s="739" t="s">
        <v>154</v>
      </c>
      <c r="E110" s="740"/>
      <c r="F110" s="105" t="s">
        <v>155</v>
      </c>
      <c r="G110" s="757">
        <v>3366000000</v>
      </c>
      <c r="H110" s="758"/>
      <c r="I110" s="220"/>
      <c r="J110" s="46"/>
      <c r="K110" s="46"/>
      <c r="L110" s="748">
        <v>43591</v>
      </c>
      <c r="M110" s="748"/>
      <c r="N110" s="95"/>
      <c r="O110" s="153">
        <f>102.12/78.05</f>
        <v>1.3083920563741192</v>
      </c>
      <c r="P110" s="55" t="s">
        <v>621</v>
      </c>
      <c r="Q110" s="757">
        <f t="shared" si="3"/>
        <v>2572623384.253819</v>
      </c>
      <c r="R110" s="758"/>
      <c r="S110" s="780" t="s">
        <v>618</v>
      </c>
      <c r="T110" s="781"/>
      <c r="U110" s="782"/>
    </row>
    <row r="111" spans="2:21" ht="31.5" customHeight="1" x14ac:dyDescent="0.2">
      <c r="B111" s="210"/>
      <c r="C111" s="210"/>
      <c r="D111" s="106" t="s">
        <v>239</v>
      </c>
      <c r="E111" s="105"/>
      <c r="F111" s="105"/>
      <c r="G111" s="783">
        <f>SUM(G15:H110)</f>
        <v>384347324524.47998</v>
      </c>
      <c r="H111" s="784"/>
      <c r="I111" s="220"/>
      <c r="J111" s="46"/>
      <c r="K111" s="46"/>
      <c r="L111" s="47"/>
      <c r="M111" s="47"/>
      <c r="N111" s="48"/>
      <c r="O111" s="48"/>
      <c r="P111" s="48"/>
      <c r="Q111" s="785">
        <f>SUM(Q15:R110)</f>
        <v>309017897125.14862</v>
      </c>
      <c r="R111" s="786"/>
      <c r="S111" s="82"/>
      <c r="T111" s="82"/>
      <c r="U111" s="83"/>
    </row>
    <row r="112" spans="2:21" ht="31.5" customHeight="1" x14ac:dyDescent="0.2">
      <c r="B112" s="267"/>
      <c r="C112" s="255"/>
      <c r="D112" s="739" t="s">
        <v>154</v>
      </c>
      <c r="E112" s="740"/>
      <c r="F112" s="105" t="s">
        <v>240</v>
      </c>
      <c r="G112" s="756">
        <v>578332629.87</v>
      </c>
      <c r="H112" s="756"/>
      <c r="I112" s="756"/>
      <c r="J112" s="742"/>
      <c r="K112" s="742"/>
      <c r="L112" s="748">
        <v>42278</v>
      </c>
      <c r="M112" s="748" t="s">
        <v>219</v>
      </c>
      <c r="N112" s="45"/>
      <c r="O112" s="81">
        <f>123.78/111.82</f>
        <v>1.1069576104453587</v>
      </c>
      <c r="P112" s="44" t="s">
        <v>241</v>
      </c>
      <c r="Q112" s="757">
        <f>+G112/O112</f>
        <v>522452372.53242362</v>
      </c>
      <c r="R112" s="758"/>
      <c r="S112" s="776"/>
      <c r="T112" s="776"/>
      <c r="U112" s="776"/>
    </row>
    <row r="113" spans="2:21" ht="31.5" customHeight="1" x14ac:dyDescent="0.2">
      <c r="B113" s="267"/>
      <c r="C113" s="255"/>
      <c r="D113" s="739" t="s">
        <v>154</v>
      </c>
      <c r="E113" s="740"/>
      <c r="F113" s="105" t="s">
        <v>240</v>
      </c>
      <c r="G113" s="756">
        <v>906673067.28999996</v>
      </c>
      <c r="H113" s="756"/>
      <c r="I113" s="756"/>
      <c r="J113" s="742"/>
      <c r="K113" s="742"/>
      <c r="L113" s="748">
        <v>42369</v>
      </c>
      <c r="M113" s="748" t="s">
        <v>219</v>
      </c>
      <c r="N113" s="45"/>
      <c r="O113" s="153">
        <f>125.37/111.82</f>
        <v>1.1211768914326596</v>
      </c>
      <c r="P113" s="44" t="s">
        <v>222</v>
      </c>
      <c r="Q113" s="757">
        <f>+G113/O113</f>
        <v>808679766.96472681</v>
      </c>
      <c r="R113" s="758"/>
      <c r="S113" s="776"/>
      <c r="T113" s="776"/>
      <c r="U113" s="776"/>
    </row>
    <row r="114" spans="2:21" ht="47.25" customHeight="1" x14ac:dyDescent="0.2">
      <c r="B114" s="215"/>
      <c r="C114" s="214" t="s">
        <v>943</v>
      </c>
      <c r="D114" s="107"/>
      <c r="E114" s="107"/>
      <c r="F114" s="107"/>
      <c r="G114" s="787">
        <f>+G111+G112+G113</f>
        <v>385832330221.63995</v>
      </c>
      <c r="H114" s="788"/>
      <c r="I114" s="49"/>
      <c r="J114" s="46"/>
      <c r="K114" s="46"/>
      <c r="L114" s="47"/>
      <c r="M114" s="47"/>
      <c r="N114" s="48"/>
      <c r="O114" s="48"/>
      <c r="P114" s="48"/>
      <c r="Q114" s="785">
        <f>+Q111+Q112+Q113</f>
        <v>310349029264.64575</v>
      </c>
      <c r="R114" s="786"/>
      <c r="S114" s="50"/>
      <c r="T114" s="50"/>
      <c r="U114" s="51"/>
    </row>
    <row r="115" spans="2:21" ht="31.5" customHeight="1" x14ac:dyDescent="0.2">
      <c r="B115" s="213"/>
      <c r="C115" s="211"/>
      <c r="D115" s="108"/>
      <c r="E115" s="108"/>
      <c r="F115" s="108"/>
      <c r="G115" s="151"/>
      <c r="H115" s="151"/>
      <c r="I115" s="151"/>
      <c r="J115" s="46"/>
      <c r="K115" s="46"/>
      <c r="L115" s="47"/>
      <c r="M115" s="47"/>
      <c r="N115" s="48"/>
      <c r="O115" s="48"/>
      <c r="P115" s="48"/>
      <c r="Q115" s="151"/>
      <c r="R115" s="151"/>
      <c r="S115" s="50"/>
      <c r="T115" s="50"/>
      <c r="U115" s="51"/>
    </row>
    <row r="116" spans="2:21" ht="31.5" customHeight="1" x14ac:dyDescent="0.2">
      <c r="B116" s="466" t="s">
        <v>242</v>
      </c>
      <c r="C116" s="467"/>
      <c r="D116" s="467"/>
      <c r="E116" s="467"/>
      <c r="F116" s="467"/>
      <c r="G116" s="467"/>
      <c r="H116" s="467"/>
      <c r="I116" s="467"/>
      <c r="J116" s="467"/>
      <c r="K116" s="467"/>
      <c r="L116" s="467"/>
      <c r="M116" s="467"/>
      <c r="N116" s="467"/>
      <c r="O116" s="467"/>
      <c r="P116" s="467"/>
      <c r="Q116" s="467"/>
      <c r="R116" s="467"/>
      <c r="S116" s="467"/>
      <c r="T116" s="467"/>
      <c r="U116" s="468"/>
    </row>
    <row r="117" spans="2:21" ht="15" x14ac:dyDescent="0.2">
      <c r="B117" s="725" t="s">
        <v>141</v>
      </c>
      <c r="C117" s="725"/>
      <c r="D117" s="726" t="s">
        <v>142</v>
      </c>
      <c r="E117" s="726"/>
      <c r="F117" s="726" t="s">
        <v>143</v>
      </c>
      <c r="G117" s="729" t="s">
        <v>144</v>
      </c>
      <c r="H117" s="729"/>
      <c r="I117" s="729"/>
      <c r="J117" s="729"/>
      <c r="K117" s="729"/>
      <c r="L117" s="729"/>
      <c r="M117" s="729"/>
      <c r="N117" s="729" t="s">
        <v>145</v>
      </c>
      <c r="O117" s="729"/>
      <c r="P117" s="729"/>
      <c r="Q117" s="729"/>
      <c r="R117" s="729"/>
      <c r="S117" s="729" t="s">
        <v>101</v>
      </c>
      <c r="T117" s="729"/>
      <c r="U117" s="729"/>
    </row>
    <row r="118" spans="2:21" ht="15" customHeight="1" x14ac:dyDescent="0.2">
      <c r="B118" s="725"/>
      <c r="C118" s="725"/>
      <c r="D118" s="726"/>
      <c r="E118" s="726"/>
      <c r="F118" s="726"/>
      <c r="G118" s="745" t="s">
        <v>146</v>
      </c>
      <c r="H118" s="726"/>
      <c r="I118" s="726"/>
      <c r="J118" s="745" t="s">
        <v>147</v>
      </c>
      <c r="K118" s="745"/>
      <c r="L118" s="745" t="s">
        <v>148</v>
      </c>
      <c r="M118" s="745"/>
      <c r="N118" s="221" t="s">
        <v>149</v>
      </c>
      <c r="O118" s="221" t="s">
        <v>150</v>
      </c>
      <c r="P118" s="221" t="s">
        <v>151</v>
      </c>
      <c r="Q118" s="745" t="s">
        <v>152</v>
      </c>
      <c r="R118" s="745"/>
      <c r="S118" s="729"/>
      <c r="T118" s="729"/>
      <c r="U118" s="729"/>
    </row>
    <row r="119" spans="2:21" ht="28.5" customHeight="1" x14ac:dyDescent="0.2">
      <c r="B119" s="267" t="s">
        <v>153</v>
      </c>
      <c r="C119" s="255"/>
      <c r="D119" s="406" t="s">
        <v>242</v>
      </c>
      <c r="E119" s="406"/>
      <c r="F119" s="105" t="s">
        <v>155</v>
      </c>
      <c r="G119" s="789">
        <v>1792505269</v>
      </c>
      <c r="H119" s="789"/>
      <c r="I119" s="789"/>
      <c r="J119" s="790" t="s">
        <v>156</v>
      </c>
      <c r="K119" s="790"/>
      <c r="L119" s="791">
        <v>42278</v>
      </c>
      <c r="M119" s="792"/>
      <c r="N119" s="223">
        <v>1630902678</v>
      </c>
      <c r="O119" s="81">
        <f>123.78/111.82</f>
        <v>1.1069576104453587</v>
      </c>
      <c r="P119" s="154" t="s">
        <v>172</v>
      </c>
      <c r="Q119" s="768">
        <f t="shared" ref="Q119:Q138" si="8">+G119/O119</f>
        <v>1619307959.1176279</v>
      </c>
      <c r="R119" s="770"/>
      <c r="S119" s="250" t="s">
        <v>243</v>
      </c>
      <c r="T119" s="250"/>
      <c r="U119" s="250"/>
    </row>
    <row r="120" spans="2:21" ht="27.75" customHeight="1" x14ac:dyDescent="0.2">
      <c r="B120" s="267" t="s">
        <v>157</v>
      </c>
      <c r="C120" s="255"/>
      <c r="D120" s="406" t="s">
        <v>242</v>
      </c>
      <c r="E120" s="406"/>
      <c r="F120" s="105" t="s">
        <v>155</v>
      </c>
      <c r="G120" s="789">
        <v>1805267351.8</v>
      </c>
      <c r="H120" s="789"/>
      <c r="I120" s="789"/>
      <c r="J120" s="790" t="s">
        <v>156</v>
      </c>
      <c r="K120" s="790"/>
      <c r="L120" s="791">
        <v>42311</v>
      </c>
      <c r="M120" s="792"/>
      <c r="N120" s="223">
        <v>1630902678</v>
      </c>
      <c r="O120" s="153">
        <f>124.62/111.82</f>
        <v>1.1144696834197818</v>
      </c>
      <c r="P120" s="155" t="s">
        <v>177</v>
      </c>
      <c r="Q120" s="768">
        <f>+G120/O120</f>
        <v>1619844288.8643556</v>
      </c>
      <c r="R120" s="770"/>
      <c r="S120" s="250" t="s">
        <v>243</v>
      </c>
      <c r="T120" s="250"/>
      <c r="U120" s="250"/>
    </row>
    <row r="121" spans="2:21" ht="27.75" customHeight="1" x14ac:dyDescent="0.2">
      <c r="B121" s="267" t="s">
        <v>157</v>
      </c>
      <c r="C121" s="255"/>
      <c r="D121" s="406" t="s">
        <v>242</v>
      </c>
      <c r="E121" s="406"/>
      <c r="F121" s="105" t="s">
        <v>155</v>
      </c>
      <c r="G121" s="789">
        <v>12313884</v>
      </c>
      <c r="H121" s="789"/>
      <c r="I121" s="789"/>
      <c r="J121" s="790" t="s">
        <v>156</v>
      </c>
      <c r="K121" s="790"/>
      <c r="L121" s="791">
        <v>42367</v>
      </c>
      <c r="M121" s="792"/>
      <c r="N121" s="223">
        <v>1630902678</v>
      </c>
      <c r="O121" s="153">
        <f>125.37/111.82</f>
        <v>1.1211768914326596</v>
      </c>
      <c r="P121" s="155" t="s">
        <v>179</v>
      </c>
      <c r="Q121" s="768">
        <f t="shared" ref="Q121" si="9">+G121/O121</f>
        <v>10982998.395788467</v>
      </c>
      <c r="R121" s="770"/>
      <c r="S121" s="250" t="s">
        <v>243</v>
      </c>
      <c r="T121" s="250"/>
      <c r="U121" s="250"/>
    </row>
    <row r="122" spans="2:21" ht="28.5" customHeight="1" x14ac:dyDescent="0.2">
      <c r="B122" s="267" t="s">
        <v>159</v>
      </c>
      <c r="C122" s="255"/>
      <c r="D122" s="406" t="s">
        <v>242</v>
      </c>
      <c r="E122" s="406"/>
      <c r="F122" s="105" t="s">
        <v>155</v>
      </c>
      <c r="G122" s="789">
        <v>1828541334</v>
      </c>
      <c r="H122" s="789"/>
      <c r="I122" s="789"/>
      <c r="J122" s="795" t="s">
        <v>244</v>
      </c>
      <c r="K122" s="795"/>
      <c r="L122" s="791">
        <v>42367</v>
      </c>
      <c r="M122" s="792"/>
      <c r="N122" s="223">
        <v>1630902678</v>
      </c>
      <c r="O122" s="153">
        <f>125.37/111.82</f>
        <v>1.1211768914326596</v>
      </c>
      <c r="P122" s="155" t="s">
        <v>179</v>
      </c>
      <c r="Q122" s="768">
        <f t="shared" si="8"/>
        <v>1630912434.9356306</v>
      </c>
      <c r="R122" s="770"/>
      <c r="S122" s="250" t="s">
        <v>243</v>
      </c>
      <c r="T122" s="250"/>
      <c r="U122" s="250"/>
    </row>
    <row r="123" spans="2:21" ht="27" customHeight="1" x14ac:dyDescent="0.2">
      <c r="B123" s="267" t="s">
        <v>161</v>
      </c>
      <c r="C123" s="255"/>
      <c r="D123" s="406" t="s">
        <v>242</v>
      </c>
      <c r="E123" s="406"/>
      <c r="F123" s="105" t="s">
        <v>155</v>
      </c>
      <c r="G123" s="789">
        <v>1839906750</v>
      </c>
      <c r="H123" s="789"/>
      <c r="I123" s="789"/>
      <c r="J123" s="793" t="s">
        <v>245</v>
      </c>
      <c r="K123" s="794"/>
      <c r="L123" s="791">
        <v>42387</v>
      </c>
      <c r="M123" s="792">
        <v>42387</v>
      </c>
      <c r="N123" s="223">
        <v>1630902678</v>
      </c>
      <c r="O123" s="153">
        <f>126.15/111.82</f>
        <v>1.1281523877660526</v>
      </c>
      <c r="P123" s="155" t="s">
        <v>184</v>
      </c>
      <c r="Q123" s="768">
        <f t="shared" si="8"/>
        <v>1630902677.6456599</v>
      </c>
      <c r="R123" s="770"/>
      <c r="S123" s="250" t="s">
        <v>243</v>
      </c>
      <c r="T123" s="250"/>
      <c r="U123" s="250"/>
    </row>
    <row r="124" spans="2:21" ht="27" customHeight="1" x14ac:dyDescent="0.2">
      <c r="B124" s="267" t="s">
        <v>161</v>
      </c>
      <c r="C124" s="255"/>
      <c r="D124" s="406" t="s">
        <v>242</v>
      </c>
      <c r="E124" s="406"/>
      <c r="F124" s="105" t="s">
        <v>155</v>
      </c>
      <c r="G124" s="789">
        <v>13080610</v>
      </c>
      <c r="H124" s="789"/>
      <c r="I124" s="789"/>
      <c r="J124" s="793" t="s">
        <v>245</v>
      </c>
      <c r="K124" s="794"/>
      <c r="L124" s="791">
        <v>42395</v>
      </c>
      <c r="M124" s="792">
        <v>42387</v>
      </c>
      <c r="N124" s="223">
        <v>0</v>
      </c>
      <c r="O124" s="153">
        <f>126.15/111.82</f>
        <v>1.1281523877660526</v>
      </c>
      <c r="P124" s="155" t="s">
        <v>184</v>
      </c>
      <c r="Q124" s="768">
        <f t="shared" si="8"/>
        <v>11594719.066191042</v>
      </c>
      <c r="R124" s="770"/>
      <c r="S124" s="250" t="s">
        <v>243</v>
      </c>
      <c r="T124" s="250"/>
      <c r="U124" s="250"/>
    </row>
    <row r="125" spans="2:21" ht="26.25" customHeight="1" x14ac:dyDescent="0.2">
      <c r="B125" s="267" t="s">
        <v>163</v>
      </c>
      <c r="C125" s="255"/>
      <c r="D125" s="406" t="s">
        <v>242</v>
      </c>
      <c r="E125" s="406"/>
      <c r="F125" s="105" t="s">
        <v>155</v>
      </c>
      <c r="G125" s="789">
        <v>1863680417</v>
      </c>
      <c r="H125" s="789"/>
      <c r="I125" s="789"/>
      <c r="J125" s="795" t="s">
        <v>246</v>
      </c>
      <c r="K125" s="795"/>
      <c r="L125" s="791">
        <v>42416</v>
      </c>
      <c r="M125" s="792">
        <v>42416</v>
      </c>
      <c r="N125" s="223">
        <v>1630902678</v>
      </c>
      <c r="O125" s="153">
        <f>127.78/111.82</f>
        <v>1.1427293865140404</v>
      </c>
      <c r="P125" s="155" t="s">
        <v>187</v>
      </c>
      <c r="Q125" s="768">
        <f t="shared" si="8"/>
        <v>1630902678.266865</v>
      </c>
      <c r="R125" s="770"/>
      <c r="S125" s="250" t="s">
        <v>247</v>
      </c>
      <c r="T125" s="250"/>
      <c r="U125" s="250"/>
    </row>
    <row r="126" spans="2:21" ht="26.25" customHeight="1" x14ac:dyDescent="0.2">
      <c r="B126" s="267" t="s">
        <v>165</v>
      </c>
      <c r="C126" s="255"/>
      <c r="D126" s="406" t="s">
        <v>242</v>
      </c>
      <c r="E126" s="406"/>
      <c r="F126" s="105" t="s">
        <v>155</v>
      </c>
      <c r="G126" s="789">
        <v>1887454082.99</v>
      </c>
      <c r="H126" s="789"/>
      <c r="I126" s="789"/>
      <c r="J126" s="793" t="s">
        <v>248</v>
      </c>
      <c r="K126" s="794"/>
      <c r="L126" s="791">
        <v>42445</v>
      </c>
      <c r="M126" s="792">
        <v>42445</v>
      </c>
      <c r="N126" s="223">
        <v>1630902678</v>
      </c>
      <c r="O126" s="153">
        <f>129.41/111.82</f>
        <v>1.1573063852620282</v>
      </c>
      <c r="P126" s="155" t="s">
        <v>191</v>
      </c>
      <c r="Q126" s="768">
        <f t="shared" si="8"/>
        <v>1630902677.9997048</v>
      </c>
      <c r="R126" s="770"/>
      <c r="S126" s="250" t="s">
        <v>243</v>
      </c>
      <c r="T126" s="250"/>
      <c r="U126" s="250"/>
    </row>
    <row r="127" spans="2:21" ht="27.75" customHeight="1" x14ac:dyDescent="0.2">
      <c r="B127" s="267" t="s">
        <v>167</v>
      </c>
      <c r="C127" s="255"/>
      <c r="D127" s="406" t="s">
        <v>242</v>
      </c>
      <c r="E127" s="406"/>
      <c r="F127" s="105" t="s">
        <v>155</v>
      </c>
      <c r="G127" s="789">
        <v>1905247870</v>
      </c>
      <c r="H127" s="789"/>
      <c r="I127" s="789"/>
      <c r="J127" s="793" t="s">
        <v>249</v>
      </c>
      <c r="K127" s="794"/>
      <c r="L127" s="791">
        <v>42474</v>
      </c>
      <c r="M127" s="792">
        <v>42474</v>
      </c>
      <c r="N127" s="223">
        <v>1630902678</v>
      </c>
      <c r="O127" s="153">
        <f>130.63/111.82</f>
        <v>1.1682167769629763</v>
      </c>
      <c r="P127" s="155" t="s">
        <v>196</v>
      </c>
      <c r="Q127" s="768">
        <f t="shared" si="8"/>
        <v>1630902677.9713693</v>
      </c>
      <c r="R127" s="770"/>
      <c r="S127" s="250" t="s">
        <v>247</v>
      </c>
      <c r="T127" s="250"/>
      <c r="U127" s="250"/>
    </row>
    <row r="128" spans="2:21" ht="27.75" customHeight="1" x14ac:dyDescent="0.2">
      <c r="B128" s="267" t="s">
        <v>169</v>
      </c>
      <c r="C128" s="255"/>
      <c r="D128" s="406" t="s">
        <v>242</v>
      </c>
      <c r="E128" s="406"/>
      <c r="F128" s="105" t="s">
        <v>155</v>
      </c>
      <c r="G128" s="789">
        <v>1914728166</v>
      </c>
      <c r="H128" s="789"/>
      <c r="I128" s="789"/>
      <c r="J128" s="795" t="s">
        <v>250</v>
      </c>
      <c r="K128" s="795"/>
      <c r="L128" s="791">
        <v>42506</v>
      </c>
      <c r="M128" s="792">
        <v>42506</v>
      </c>
      <c r="N128" s="223">
        <v>1630902678</v>
      </c>
      <c r="O128" s="153">
        <f>131.28/111.82</f>
        <v>1.1740296905741372</v>
      </c>
      <c r="P128" s="155" t="s">
        <v>201</v>
      </c>
      <c r="Q128" s="768">
        <f t="shared" si="8"/>
        <v>1630902677.6517365</v>
      </c>
      <c r="R128" s="770"/>
      <c r="S128" s="250" t="s">
        <v>247</v>
      </c>
      <c r="T128" s="250"/>
      <c r="U128" s="250"/>
    </row>
    <row r="129" spans="2:21" ht="29.25" customHeight="1" x14ac:dyDescent="0.2">
      <c r="B129" s="267" t="s">
        <v>251</v>
      </c>
      <c r="C129" s="255"/>
      <c r="D129" s="406" t="s">
        <v>242</v>
      </c>
      <c r="E129" s="406"/>
      <c r="F129" s="105" t="s">
        <v>155</v>
      </c>
      <c r="G129" s="789">
        <v>1924500164</v>
      </c>
      <c r="H129" s="789"/>
      <c r="I129" s="789"/>
      <c r="J129" s="793" t="s">
        <v>252</v>
      </c>
      <c r="K129" s="794"/>
      <c r="L129" s="791">
        <v>42535</v>
      </c>
      <c r="M129" s="792">
        <v>42535</v>
      </c>
      <c r="N129" s="223">
        <v>1630902678</v>
      </c>
      <c r="O129" s="153">
        <f>131.95/111.82</f>
        <v>1.1800214630656412</v>
      </c>
      <c r="P129" s="155" t="s">
        <v>204</v>
      </c>
      <c r="Q129" s="768">
        <f t="shared" si="8"/>
        <v>1630902677.8209929</v>
      </c>
      <c r="R129" s="770"/>
      <c r="S129" s="250" t="s">
        <v>247</v>
      </c>
      <c r="T129" s="250"/>
      <c r="U129" s="250"/>
    </row>
    <row r="130" spans="2:21" ht="29.25" customHeight="1" x14ac:dyDescent="0.2">
      <c r="B130" s="267" t="s">
        <v>253</v>
      </c>
      <c r="C130" s="255"/>
      <c r="D130" s="406" t="s">
        <v>242</v>
      </c>
      <c r="E130" s="406"/>
      <c r="F130" s="105" t="s">
        <v>155</v>
      </c>
      <c r="G130" s="789">
        <v>1933737765</v>
      </c>
      <c r="H130" s="789"/>
      <c r="I130" s="789"/>
      <c r="J130" s="796" t="s">
        <v>254</v>
      </c>
      <c r="K130" s="797"/>
      <c r="L130" s="791">
        <v>42558</v>
      </c>
      <c r="M130" s="792">
        <v>42558</v>
      </c>
      <c r="N130" s="223">
        <v>1630902678</v>
      </c>
      <c r="O130" s="153">
        <f>132.58/111.82</f>
        <v>1.1856555177964587</v>
      </c>
      <c r="P130" s="155" t="s">
        <v>207</v>
      </c>
      <c r="Q130" s="768">
        <f t="shared" si="8"/>
        <v>1630944010.2753053</v>
      </c>
      <c r="R130" s="770"/>
      <c r="S130" s="250" t="s">
        <v>247</v>
      </c>
      <c r="T130" s="250"/>
      <c r="U130" s="250"/>
    </row>
    <row r="131" spans="2:21" ht="22.5" customHeight="1" x14ac:dyDescent="0.2">
      <c r="B131" s="267" t="s">
        <v>255</v>
      </c>
      <c r="C131" s="255"/>
      <c r="D131" s="406" t="s">
        <v>242</v>
      </c>
      <c r="E131" s="406"/>
      <c r="F131" s="105" t="s">
        <v>155</v>
      </c>
      <c r="G131" s="789">
        <v>1946104392</v>
      </c>
      <c r="H131" s="789"/>
      <c r="I131" s="789"/>
      <c r="J131" s="795" t="s">
        <v>256</v>
      </c>
      <c r="K131" s="795"/>
      <c r="L131" s="791">
        <v>42593</v>
      </c>
      <c r="M131" s="792">
        <v>42593</v>
      </c>
      <c r="N131" s="223">
        <v>1630902678</v>
      </c>
      <c r="O131" s="153">
        <f>133.27/111.82</f>
        <v>1.1918261491683064</v>
      </c>
      <c r="P131" s="155" t="s">
        <v>210</v>
      </c>
      <c r="Q131" s="768">
        <f t="shared" si="8"/>
        <v>1632876064.4814284</v>
      </c>
      <c r="R131" s="770"/>
      <c r="S131" s="250" t="s">
        <v>243</v>
      </c>
      <c r="T131" s="250"/>
      <c r="U131" s="250"/>
    </row>
    <row r="132" spans="2:21" ht="42.75" customHeight="1" x14ac:dyDescent="0.2">
      <c r="B132" s="267" t="s">
        <v>257</v>
      </c>
      <c r="C132" s="255"/>
      <c r="D132" s="406" t="s">
        <v>242</v>
      </c>
      <c r="E132" s="406"/>
      <c r="F132" s="105" t="s">
        <v>155</v>
      </c>
      <c r="G132" s="789">
        <v>1937626728</v>
      </c>
      <c r="H132" s="789"/>
      <c r="I132" s="789"/>
      <c r="J132" s="793" t="s">
        <v>258</v>
      </c>
      <c r="K132" s="794"/>
      <c r="L132" s="791">
        <v>42626</v>
      </c>
      <c r="M132" s="792">
        <v>42626</v>
      </c>
      <c r="N132" s="223">
        <v>1630902678</v>
      </c>
      <c r="O132" s="153">
        <f>132.85/111.82</f>
        <v>1.1880701126810946</v>
      </c>
      <c r="P132" s="155" t="s">
        <v>211</v>
      </c>
      <c r="Q132" s="768">
        <f t="shared" si="8"/>
        <v>1630902677.6436582</v>
      </c>
      <c r="R132" s="770"/>
      <c r="S132" s="250" t="s">
        <v>247</v>
      </c>
      <c r="T132" s="250"/>
      <c r="U132" s="250"/>
    </row>
    <row r="133" spans="2:21" ht="31.5" customHeight="1" x14ac:dyDescent="0.2">
      <c r="B133" s="267" t="s">
        <v>259</v>
      </c>
      <c r="C133" s="255"/>
      <c r="D133" s="406" t="s">
        <v>242</v>
      </c>
      <c r="E133" s="406"/>
      <c r="F133" s="105" t="s">
        <v>155</v>
      </c>
      <c r="G133" s="789">
        <v>1936605773</v>
      </c>
      <c r="H133" s="789"/>
      <c r="I133" s="789"/>
      <c r="J133" s="793" t="s">
        <v>260</v>
      </c>
      <c r="K133" s="794"/>
      <c r="L133" s="791">
        <v>42650</v>
      </c>
      <c r="M133" s="792">
        <v>42650</v>
      </c>
      <c r="N133" s="223">
        <v>1630902678</v>
      </c>
      <c r="O133" s="153">
        <f>132.78/111.82</f>
        <v>1.1874441065998929</v>
      </c>
      <c r="P133" s="155" t="s">
        <v>212</v>
      </c>
      <c r="Q133" s="768">
        <f t="shared" si="8"/>
        <v>1630902677.6386502</v>
      </c>
      <c r="R133" s="770"/>
      <c r="S133" s="250" t="s">
        <v>247</v>
      </c>
      <c r="T133" s="250"/>
      <c r="U133" s="250"/>
    </row>
    <row r="134" spans="2:21" ht="34.5" customHeight="1" x14ac:dyDescent="0.25">
      <c r="B134" s="267" t="s">
        <v>261</v>
      </c>
      <c r="C134" s="255"/>
      <c r="D134" s="406" t="s">
        <v>242</v>
      </c>
      <c r="E134" s="406"/>
      <c r="F134" s="105" t="s">
        <v>155</v>
      </c>
      <c r="G134" s="798">
        <v>2008510175</v>
      </c>
      <c r="H134" s="799"/>
      <c r="I134" s="800"/>
      <c r="J134" s="795" t="s">
        <v>262</v>
      </c>
      <c r="K134" s="795"/>
      <c r="L134" s="791">
        <v>42913</v>
      </c>
      <c r="M134" s="792"/>
      <c r="N134" s="223">
        <v>1630902678</v>
      </c>
      <c r="O134" s="153">
        <f>137.71/111.82</f>
        <v>1.2315328206045431</v>
      </c>
      <c r="P134" s="155" t="s">
        <v>263</v>
      </c>
      <c r="Q134" s="768">
        <f t="shared" si="8"/>
        <v>1630902677.8629003</v>
      </c>
      <c r="R134" s="770"/>
      <c r="S134" s="250" t="s">
        <v>247</v>
      </c>
      <c r="T134" s="250"/>
      <c r="U134" s="250"/>
    </row>
    <row r="135" spans="2:21" ht="30.75" customHeight="1" x14ac:dyDescent="0.25">
      <c r="B135" s="267" t="s">
        <v>264</v>
      </c>
      <c r="C135" s="255"/>
      <c r="D135" s="406" t="s">
        <v>242</v>
      </c>
      <c r="E135" s="406"/>
      <c r="F135" s="105" t="s">
        <v>155</v>
      </c>
      <c r="G135" s="798">
        <v>2010843787</v>
      </c>
      <c r="H135" s="799"/>
      <c r="I135" s="800"/>
      <c r="J135" s="793" t="s">
        <v>265</v>
      </c>
      <c r="K135" s="794"/>
      <c r="L135" s="791">
        <v>42942</v>
      </c>
      <c r="M135" s="792"/>
      <c r="N135" s="223">
        <v>1630902678</v>
      </c>
      <c r="O135" s="153">
        <f>137.87/111.82</f>
        <v>1.2329636916472904</v>
      </c>
      <c r="P135" s="155" t="s">
        <v>266</v>
      </c>
      <c r="Q135" s="768">
        <f t="shared" si="8"/>
        <v>1630902678.3371291</v>
      </c>
      <c r="R135" s="770"/>
      <c r="S135" s="250" t="s">
        <v>247</v>
      </c>
      <c r="T135" s="250"/>
      <c r="U135" s="250"/>
    </row>
    <row r="136" spans="2:21" ht="32.25" customHeight="1" x14ac:dyDescent="0.25">
      <c r="B136" s="267" t="s">
        <v>267</v>
      </c>
      <c r="C136" s="255"/>
      <c r="D136" s="406" t="s">
        <v>242</v>
      </c>
      <c r="E136" s="406"/>
      <c r="F136" s="105" t="s">
        <v>155</v>
      </c>
      <c r="G136" s="798">
        <f>2010843787+1750209</f>
        <v>2012593996</v>
      </c>
      <c r="H136" s="799"/>
      <c r="I136" s="800"/>
      <c r="J136" s="793" t="s">
        <v>268</v>
      </c>
      <c r="K136" s="794"/>
      <c r="L136" s="791" t="s">
        <v>269</v>
      </c>
      <c r="M136" s="792"/>
      <c r="N136" s="223">
        <v>1630902678</v>
      </c>
      <c r="O136" s="153">
        <f>137.99/111.82</f>
        <v>1.2340368449293508</v>
      </c>
      <c r="P136" s="155" t="s">
        <v>270</v>
      </c>
      <c r="Q136" s="768">
        <f t="shared" si="8"/>
        <v>1630902678.6920791</v>
      </c>
      <c r="R136" s="770"/>
      <c r="S136" s="250" t="s">
        <v>247</v>
      </c>
      <c r="T136" s="250"/>
      <c r="U136" s="250"/>
    </row>
    <row r="137" spans="2:21" ht="30.75" customHeight="1" x14ac:dyDescent="0.25">
      <c r="B137" s="267" t="s">
        <v>271</v>
      </c>
      <c r="C137" s="255"/>
      <c r="D137" s="406" t="s">
        <v>242</v>
      </c>
      <c r="E137" s="406"/>
      <c r="F137" s="105" t="s">
        <v>155</v>
      </c>
      <c r="G137" s="798">
        <v>2013469099</v>
      </c>
      <c r="H137" s="799"/>
      <c r="I137" s="800"/>
      <c r="J137" s="795" t="s">
        <v>272</v>
      </c>
      <c r="K137" s="795"/>
      <c r="L137" s="791" t="s">
        <v>273</v>
      </c>
      <c r="M137" s="792"/>
      <c r="N137" s="223">
        <v>1630902678</v>
      </c>
      <c r="O137" s="153">
        <f>138.05/111.82</f>
        <v>1.2345734215703812</v>
      </c>
      <c r="P137" s="155" t="s">
        <v>274</v>
      </c>
      <c r="Q137" s="768">
        <f t="shared" si="8"/>
        <v>1630902677.6543279</v>
      </c>
      <c r="R137" s="770"/>
      <c r="S137" s="250" t="s">
        <v>247</v>
      </c>
      <c r="T137" s="250"/>
      <c r="U137" s="250"/>
    </row>
    <row r="138" spans="2:21" ht="27.75" customHeight="1" x14ac:dyDescent="0.25">
      <c r="B138" s="267" t="s">
        <v>275</v>
      </c>
      <c r="C138" s="255"/>
      <c r="D138" s="406" t="s">
        <v>242</v>
      </c>
      <c r="E138" s="406"/>
      <c r="F138" s="105" t="s">
        <v>155</v>
      </c>
      <c r="G138" s="798">
        <v>2013469099</v>
      </c>
      <c r="H138" s="799"/>
      <c r="I138" s="800"/>
      <c r="J138" s="796" t="s">
        <v>276</v>
      </c>
      <c r="K138" s="797"/>
      <c r="L138" s="791" t="s">
        <v>277</v>
      </c>
      <c r="M138" s="792"/>
      <c r="N138" s="223">
        <v>1630902678</v>
      </c>
      <c r="O138" s="153">
        <f>138.05/111.82</f>
        <v>1.2345734215703812</v>
      </c>
      <c r="P138" s="155" t="s">
        <v>274</v>
      </c>
      <c r="Q138" s="768">
        <f t="shared" si="8"/>
        <v>1630902677.6543279</v>
      </c>
      <c r="R138" s="770"/>
      <c r="S138" s="250" t="s">
        <v>247</v>
      </c>
      <c r="T138" s="250"/>
      <c r="U138" s="250"/>
    </row>
    <row r="139" spans="2:21" ht="27.75" customHeight="1" x14ac:dyDescent="0.25">
      <c r="B139" s="267" t="s">
        <v>494</v>
      </c>
      <c r="C139" s="255"/>
      <c r="D139" s="406" t="s">
        <v>242</v>
      </c>
      <c r="E139" s="406"/>
      <c r="F139" s="105" t="s">
        <v>155</v>
      </c>
      <c r="G139" s="798">
        <v>7470065162</v>
      </c>
      <c r="H139" s="799"/>
      <c r="I139" s="800"/>
      <c r="J139" s="796" t="s">
        <v>495</v>
      </c>
      <c r="K139" s="797"/>
      <c r="L139" s="791">
        <v>43354</v>
      </c>
      <c r="M139" s="792"/>
      <c r="N139" s="223"/>
      <c r="O139" s="153">
        <f>142.27/111.82</f>
        <v>1.2723126453228404</v>
      </c>
      <c r="P139" s="155" t="s">
        <v>724</v>
      </c>
      <c r="Q139" s="768">
        <f>+G139/O139</f>
        <v>5871249640.9280939</v>
      </c>
      <c r="R139" s="770"/>
      <c r="S139" s="250" t="s">
        <v>247</v>
      </c>
      <c r="T139" s="250"/>
      <c r="U139" s="250"/>
    </row>
    <row r="140" spans="2:21" ht="33.75" customHeight="1" x14ac:dyDescent="0.25">
      <c r="B140" s="267" t="s">
        <v>725</v>
      </c>
      <c r="C140" s="255"/>
      <c r="D140" s="406" t="s">
        <v>242</v>
      </c>
      <c r="E140" s="406"/>
      <c r="F140" s="105" t="s">
        <v>155</v>
      </c>
      <c r="G140" s="798">
        <v>9700000000</v>
      </c>
      <c r="H140" s="799"/>
      <c r="I140" s="800"/>
      <c r="J140" s="801" t="s">
        <v>623</v>
      </c>
      <c r="K140" s="802"/>
      <c r="L140" s="791">
        <v>43612</v>
      </c>
      <c r="M140" s="792"/>
      <c r="N140" s="223"/>
      <c r="O140" s="153">
        <f>102.12/78.05</f>
        <v>1.3083920563741192</v>
      </c>
      <c r="P140" s="155" t="s">
        <v>621</v>
      </c>
      <c r="Q140" s="768">
        <f>+G140/O140</f>
        <v>7413679984.3321581</v>
      </c>
      <c r="R140" s="770"/>
      <c r="S140" s="250" t="s">
        <v>624</v>
      </c>
      <c r="T140" s="250"/>
      <c r="U140" s="250"/>
    </row>
    <row r="141" spans="2:21" ht="23.25" customHeight="1" x14ac:dyDescent="0.2">
      <c r="B141" s="466" t="s">
        <v>278</v>
      </c>
      <c r="C141" s="467"/>
      <c r="D141" s="467"/>
      <c r="E141" s="467"/>
      <c r="F141" s="467"/>
      <c r="G141" s="467"/>
      <c r="H141" s="467"/>
      <c r="I141" s="467"/>
      <c r="J141" s="467"/>
      <c r="K141" s="467"/>
      <c r="L141" s="467"/>
      <c r="M141" s="467"/>
      <c r="N141" s="467"/>
      <c r="O141" s="467"/>
      <c r="P141" s="467"/>
      <c r="Q141" s="467"/>
      <c r="R141" s="467"/>
      <c r="S141" s="467"/>
      <c r="T141" s="467"/>
      <c r="U141" s="468"/>
    </row>
    <row r="142" spans="2:21" ht="15" x14ac:dyDescent="0.2">
      <c r="B142" s="725" t="s">
        <v>141</v>
      </c>
      <c r="C142" s="725"/>
      <c r="D142" s="726" t="s">
        <v>142</v>
      </c>
      <c r="E142" s="726"/>
      <c r="F142" s="726" t="s">
        <v>143</v>
      </c>
      <c r="G142" s="729" t="s">
        <v>144</v>
      </c>
      <c r="H142" s="729"/>
      <c r="I142" s="729"/>
      <c r="J142" s="729"/>
      <c r="K142" s="729"/>
      <c r="L142" s="729"/>
      <c r="M142" s="729"/>
      <c r="N142" s="729" t="s">
        <v>145</v>
      </c>
      <c r="O142" s="729"/>
      <c r="P142" s="729"/>
      <c r="Q142" s="729"/>
      <c r="R142" s="729"/>
      <c r="S142" s="729" t="s">
        <v>101</v>
      </c>
      <c r="T142" s="729"/>
      <c r="U142" s="729"/>
    </row>
    <row r="143" spans="2:21" ht="15" customHeight="1" x14ac:dyDescent="0.2">
      <c r="B143" s="725"/>
      <c r="C143" s="725"/>
      <c r="D143" s="726"/>
      <c r="E143" s="726"/>
      <c r="F143" s="726"/>
      <c r="G143" s="745" t="s">
        <v>146</v>
      </c>
      <c r="H143" s="726"/>
      <c r="I143" s="726"/>
      <c r="J143" s="745" t="s">
        <v>147</v>
      </c>
      <c r="K143" s="745"/>
      <c r="L143" s="745" t="s">
        <v>148</v>
      </c>
      <c r="M143" s="745"/>
      <c r="N143" s="221" t="s">
        <v>149</v>
      </c>
      <c r="O143" s="221" t="s">
        <v>150</v>
      </c>
      <c r="P143" s="221" t="s">
        <v>151</v>
      </c>
      <c r="Q143" s="745" t="s">
        <v>152</v>
      </c>
      <c r="R143" s="745"/>
      <c r="S143" s="729"/>
      <c r="T143" s="729"/>
      <c r="U143" s="729"/>
    </row>
    <row r="144" spans="2:21" ht="30.75" customHeight="1" x14ac:dyDescent="0.25">
      <c r="B144" s="267" t="s">
        <v>153</v>
      </c>
      <c r="C144" s="255"/>
      <c r="D144" s="803"/>
      <c r="E144" s="803"/>
      <c r="F144" s="105" t="s">
        <v>155</v>
      </c>
      <c r="G144" s="768">
        <v>4270238021</v>
      </c>
      <c r="H144" s="769"/>
      <c r="I144" s="770"/>
      <c r="J144" s="790" t="s">
        <v>156</v>
      </c>
      <c r="K144" s="790"/>
      <c r="L144" s="804" t="s">
        <v>279</v>
      </c>
      <c r="M144" s="805"/>
      <c r="N144" s="156">
        <v>3885265434</v>
      </c>
      <c r="O144" s="81">
        <f>123.78/111.82</f>
        <v>1.1069576104453587</v>
      </c>
      <c r="P144" s="154" t="s">
        <v>172</v>
      </c>
      <c r="Q144" s="789">
        <f>+G144/O144</f>
        <v>3857634638.1339469</v>
      </c>
      <c r="R144" s="789"/>
      <c r="S144" s="250" t="s">
        <v>247</v>
      </c>
      <c r="T144" s="250"/>
      <c r="U144" s="250"/>
    </row>
    <row r="145" spans="2:21" ht="30.75" customHeight="1" x14ac:dyDescent="0.25">
      <c r="B145" s="267" t="s">
        <v>153</v>
      </c>
      <c r="C145" s="255"/>
      <c r="D145" s="803"/>
      <c r="E145" s="803"/>
      <c r="F145" s="105" t="s">
        <v>155</v>
      </c>
      <c r="G145" s="768">
        <v>31161593</v>
      </c>
      <c r="H145" s="769"/>
      <c r="I145" s="770"/>
      <c r="J145" s="790" t="s">
        <v>156</v>
      </c>
      <c r="K145" s="790"/>
      <c r="L145" s="804" t="s">
        <v>280</v>
      </c>
      <c r="M145" s="805"/>
      <c r="N145" s="156"/>
      <c r="O145" s="153">
        <f>126.15/111.82</f>
        <v>1.1281523877660526</v>
      </c>
      <c r="P145" s="155" t="s">
        <v>184</v>
      </c>
      <c r="Q145" s="789">
        <f>+G145/O145</f>
        <v>27621794.128101464</v>
      </c>
      <c r="R145" s="789"/>
      <c r="S145" s="250" t="s">
        <v>247</v>
      </c>
      <c r="T145" s="250"/>
      <c r="U145" s="250"/>
    </row>
    <row r="146" spans="2:21" ht="31.5" customHeight="1" x14ac:dyDescent="0.25">
      <c r="B146" s="267" t="s">
        <v>157</v>
      </c>
      <c r="C146" s="255"/>
      <c r="D146" s="803"/>
      <c r="E146" s="803"/>
      <c r="F146" s="105" t="s">
        <v>155</v>
      </c>
      <c r="G146" s="768">
        <v>3890427652</v>
      </c>
      <c r="H146" s="769"/>
      <c r="I146" s="770"/>
      <c r="J146" s="790" t="s">
        <v>281</v>
      </c>
      <c r="K146" s="790"/>
      <c r="L146" s="804" t="s">
        <v>282</v>
      </c>
      <c r="M146" s="805"/>
      <c r="N146" s="156">
        <v>3330227513</v>
      </c>
      <c r="O146" s="153">
        <f>130.63/111.82</f>
        <v>1.1682167769629763</v>
      </c>
      <c r="P146" s="155" t="s">
        <v>196</v>
      </c>
      <c r="Q146" s="789">
        <f>+G146/O146</f>
        <v>3330227513.1795144</v>
      </c>
      <c r="R146" s="789"/>
      <c r="S146" s="250" t="s">
        <v>247</v>
      </c>
      <c r="T146" s="250"/>
      <c r="U146" s="250"/>
    </row>
    <row r="147" spans="2:21" ht="31.5" customHeight="1" x14ac:dyDescent="0.25">
      <c r="B147" s="267" t="s">
        <v>159</v>
      </c>
      <c r="C147" s="255"/>
      <c r="D147" s="803"/>
      <c r="E147" s="803"/>
      <c r="F147" s="105" t="s">
        <v>155</v>
      </c>
      <c r="G147" s="768">
        <v>3954459034</v>
      </c>
      <c r="H147" s="769"/>
      <c r="I147" s="770"/>
      <c r="J147" s="790" t="s">
        <v>283</v>
      </c>
      <c r="K147" s="790"/>
      <c r="L147" s="805" t="s">
        <v>284</v>
      </c>
      <c r="M147" s="805"/>
      <c r="N147" s="156">
        <v>3330227513</v>
      </c>
      <c r="O147" s="153">
        <f>132.78/111.82</f>
        <v>1.1874441065998929</v>
      </c>
      <c r="P147" s="155" t="s">
        <v>212</v>
      </c>
      <c r="Q147" s="789">
        <f>+G147/O147</f>
        <v>3330227513.0432291</v>
      </c>
      <c r="R147" s="789"/>
      <c r="S147" s="250" t="s">
        <v>247</v>
      </c>
      <c r="T147" s="250"/>
      <c r="U147" s="250"/>
    </row>
    <row r="148" spans="2:21" ht="33" customHeight="1" x14ac:dyDescent="0.25">
      <c r="B148" s="267" t="s">
        <v>161</v>
      </c>
      <c r="C148" s="255"/>
      <c r="D148" s="803"/>
      <c r="E148" s="803"/>
      <c r="F148" s="105" t="s">
        <v>155</v>
      </c>
      <c r="G148" s="806">
        <v>4092052050</v>
      </c>
      <c r="H148" s="807"/>
      <c r="I148" s="812"/>
      <c r="J148" s="790" t="s">
        <v>285</v>
      </c>
      <c r="K148" s="790"/>
      <c r="L148" s="804" t="s">
        <v>286</v>
      </c>
      <c r="M148" s="805"/>
      <c r="N148" s="156">
        <v>3330227513</v>
      </c>
      <c r="O148" s="153">
        <f t="shared" ref="O148" si="10">137.4/111.82</f>
        <v>1.2287605079592203</v>
      </c>
      <c r="P148" s="155" t="s">
        <v>287</v>
      </c>
      <c r="Q148" s="789">
        <f>+G148/O148</f>
        <v>3330227512.5982528</v>
      </c>
      <c r="R148" s="789"/>
      <c r="S148" s="250" t="s">
        <v>247</v>
      </c>
      <c r="T148" s="250"/>
      <c r="U148" s="250"/>
    </row>
    <row r="149" spans="2:21" ht="25.5" customHeight="1" x14ac:dyDescent="0.25">
      <c r="B149" s="213"/>
      <c r="C149" s="212"/>
      <c r="D149" s="581" t="s">
        <v>288</v>
      </c>
      <c r="E149" s="583"/>
      <c r="F149" s="105" t="s">
        <v>155</v>
      </c>
      <c r="G149" s="806">
        <v>32581947</v>
      </c>
      <c r="H149" s="807"/>
      <c r="I149" s="228"/>
      <c r="J149" s="808"/>
      <c r="K149" s="809"/>
      <c r="L149" s="810" t="s">
        <v>289</v>
      </c>
      <c r="M149" s="811"/>
      <c r="N149" s="156"/>
      <c r="O149" s="153">
        <f>137.87/111.82</f>
        <v>1.2329636916472904</v>
      </c>
      <c r="P149" s="155" t="s">
        <v>266</v>
      </c>
      <c r="Q149" s="768"/>
      <c r="R149" s="770"/>
      <c r="S149" s="250"/>
      <c r="T149" s="250"/>
      <c r="U149" s="250"/>
    </row>
    <row r="150" spans="2:21" ht="26.25" customHeight="1" x14ac:dyDescent="0.25">
      <c r="B150" s="267" t="s">
        <v>163</v>
      </c>
      <c r="C150" s="255"/>
      <c r="D150" s="803"/>
      <c r="E150" s="803"/>
      <c r="F150" s="105" t="s">
        <v>155</v>
      </c>
      <c r="G150" s="798">
        <v>4111410375</v>
      </c>
      <c r="H150" s="799"/>
      <c r="I150" s="800"/>
      <c r="J150" s="790" t="s">
        <v>290</v>
      </c>
      <c r="K150" s="790"/>
      <c r="L150" s="804" t="s">
        <v>291</v>
      </c>
      <c r="M150" s="805"/>
      <c r="N150" s="156">
        <v>3330227513</v>
      </c>
      <c r="O150" s="153">
        <f>138.05/111.82</f>
        <v>1.2345734215703812</v>
      </c>
      <c r="P150" s="155" t="s">
        <v>274</v>
      </c>
      <c r="Q150" s="789">
        <f>+G150/O150</f>
        <v>3330227512.7308941</v>
      </c>
      <c r="R150" s="789"/>
      <c r="S150" s="250" t="s">
        <v>247</v>
      </c>
      <c r="T150" s="250"/>
      <c r="U150" s="250"/>
    </row>
    <row r="151" spans="2:21" ht="20.25" customHeight="1" x14ac:dyDescent="0.25">
      <c r="B151" s="267" t="s">
        <v>165</v>
      </c>
      <c r="C151" s="255"/>
      <c r="D151" s="803"/>
      <c r="E151" s="803"/>
      <c r="F151" s="105" t="s">
        <v>155</v>
      </c>
      <c r="G151" s="798">
        <v>4200756490</v>
      </c>
      <c r="H151" s="799"/>
      <c r="I151" s="800"/>
      <c r="J151" s="790" t="s">
        <v>292</v>
      </c>
      <c r="K151" s="790"/>
      <c r="L151" s="804" t="s">
        <v>293</v>
      </c>
      <c r="M151" s="805"/>
      <c r="N151" s="156">
        <v>3330227513</v>
      </c>
      <c r="O151" s="153">
        <f>141.05/111.82</f>
        <v>1.2614022536218925</v>
      </c>
      <c r="P151" s="155" t="s">
        <v>294</v>
      </c>
      <c r="Q151" s="816">
        <f>G151/O151</f>
        <v>3330227513.0223322</v>
      </c>
      <c r="R151" s="816"/>
      <c r="S151" s="250" t="s">
        <v>247</v>
      </c>
      <c r="T151" s="250"/>
      <c r="U151" s="250"/>
    </row>
    <row r="152" spans="2:21" ht="15.75" customHeight="1" x14ac:dyDescent="0.25">
      <c r="B152" s="267" t="s">
        <v>167</v>
      </c>
      <c r="C152" s="255"/>
      <c r="D152" s="803"/>
      <c r="E152" s="803"/>
      <c r="F152" s="105" t="s">
        <v>155</v>
      </c>
      <c r="G152" s="798">
        <v>4243940445</v>
      </c>
      <c r="H152" s="799"/>
      <c r="I152" s="800"/>
      <c r="J152" s="790" t="s">
        <v>295</v>
      </c>
      <c r="K152" s="790"/>
      <c r="L152" s="814">
        <v>43384</v>
      </c>
      <c r="M152" s="815"/>
      <c r="N152" s="156">
        <v>3330227513</v>
      </c>
      <c r="O152" s="153">
        <f>142.5/111.82</f>
        <v>1.2743695224467895</v>
      </c>
      <c r="P152" s="155" t="s">
        <v>503</v>
      </c>
      <c r="Q152" s="816">
        <f>G152/O152</f>
        <v>3330227512.7010527</v>
      </c>
      <c r="R152" s="816"/>
      <c r="S152" s="250" t="s">
        <v>247</v>
      </c>
      <c r="T152" s="250"/>
      <c r="U152" s="250"/>
    </row>
    <row r="153" spans="2:21" ht="30.75" customHeight="1" x14ac:dyDescent="0.25">
      <c r="B153" s="267" t="s">
        <v>169</v>
      </c>
      <c r="C153" s="255"/>
      <c r="D153" s="803"/>
      <c r="E153" s="803"/>
      <c r="F153" s="105" t="s">
        <v>155</v>
      </c>
      <c r="G153" s="798">
        <v>4335995951</v>
      </c>
      <c r="H153" s="799"/>
      <c r="I153" s="800"/>
      <c r="J153" s="813" t="s">
        <v>296</v>
      </c>
      <c r="K153" s="813"/>
      <c r="L153" s="814">
        <v>43580</v>
      </c>
      <c r="M153" s="815"/>
      <c r="N153" s="156">
        <v>3330227513</v>
      </c>
      <c r="O153" s="153">
        <f>101.62/78.05</f>
        <v>1.3019859064702115</v>
      </c>
      <c r="P153" s="155" t="s">
        <v>560</v>
      </c>
      <c r="Q153" s="816">
        <f>G153/O153</f>
        <v>3330294075.7286949</v>
      </c>
      <c r="R153" s="816"/>
      <c r="S153" s="250" t="s">
        <v>619</v>
      </c>
      <c r="T153" s="250"/>
      <c r="U153" s="250"/>
    </row>
    <row r="154" spans="2:21" ht="45" customHeight="1" x14ac:dyDescent="0.25">
      <c r="B154" s="267" t="s">
        <v>251</v>
      </c>
      <c r="C154" s="255"/>
      <c r="D154" s="803"/>
      <c r="E154" s="803"/>
      <c r="F154" s="105" t="s">
        <v>155</v>
      </c>
      <c r="G154" s="798">
        <v>3687610549</v>
      </c>
      <c r="H154" s="799"/>
      <c r="I154" s="800"/>
      <c r="J154" s="813" t="s">
        <v>297</v>
      </c>
      <c r="K154" s="813"/>
      <c r="L154" s="818">
        <v>43748</v>
      </c>
      <c r="M154" s="819"/>
      <c r="N154" s="191">
        <v>2787313610</v>
      </c>
      <c r="O154" s="153">
        <f>103.26/78.05</f>
        <v>1.322998078155029</v>
      </c>
      <c r="P154" s="155" t="s">
        <v>944</v>
      </c>
      <c r="Q154" s="816">
        <f>G154/O154</f>
        <v>2787313609.8145456</v>
      </c>
      <c r="R154" s="816"/>
      <c r="S154" s="250" t="s">
        <v>247</v>
      </c>
      <c r="T154" s="250"/>
      <c r="U154" s="250"/>
    </row>
    <row r="155" spans="2:21" ht="40.5" hidden="1" customHeight="1" x14ac:dyDescent="0.2">
      <c r="B155" s="267" t="s">
        <v>253</v>
      </c>
      <c r="C155" s="255"/>
      <c r="D155" s="803"/>
      <c r="E155" s="803"/>
      <c r="F155" s="105" t="s">
        <v>155</v>
      </c>
      <c r="G155" s="250"/>
      <c r="H155" s="250"/>
      <c r="I155" s="250"/>
      <c r="J155" s="813" t="s">
        <v>298</v>
      </c>
      <c r="K155" s="813"/>
      <c r="L155" s="803"/>
      <c r="M155" s="803"/>
      <c r="N155" s="52">
        <v>2787313610</v>
      </c>
      <c r="O155" s="227"/>
      <c r="P155" s="53"/>
      <c r="Q155" s="817">
        <v>0</v>
      </c>
      <c r="R155" s="817"/>
      <c r="S155" s="250"/>
      <c r="T155" s="250"/>
      <c r="U155" s="250"/>
    </row>
    <row r="156" spans="2:21" ht="30" hidden="1" customHeight="1" x14ac:dyDescent="0.2">
      <c r="B156" s="267" t="s">
        <v>255</v>
      </c>
      <c r="C156" s="255"/>
      <c r="D156" s="803"/>
      <c r="E156" s="803"/>
      <c r="F156" s="105" t="s">
        <v>155</v>
      </c>
      <c r="G156" s="250"/>
      <c r="H156" s="250"/>
      <c r="I156" s="250"/>
      <c r="J156" s="813" t="s">
        <v>299</v>
      </c>
      <c r="K156" s="813"/>
      <c r="L156" s="803"/>
      <c r="M156" s="803"/>
      <c r="N156" s="52">
        <v>1848766139</v>
      </c>
      <c r="O156" s="227"/>
      <c r="P156" s="53"/>
      <c r="Q156" s="817">
        <v>0</v>
      </c>
      <c r="R156" s="817"/>
      <c r="S156" s="250"/>
      <c r="T156" s="250"/>
      <c r="U156" s="250"/>
    </row>
    <row r="157" spans="2:21" ht="36" hidden="1" customHeight="1" x14ac:dyDescent="0.2">
      <c r="B157" s="267" t="s">
        <v>257</v>
      </c>
      <c r="C157" s="255"/>
      <c r="D157" s="803"/>
      <c r="E157" s="803"/>
      <c r="F157" s="105" t="s">
        <v>155</v>
      </c>
      <c r="G157" s="250"/>
      <c r="H157" s="250"/>
      <c r="I157" s="250"/>
      <c r="J157" s="813" t="s">
        <v>300</v>
      </c>
      <c r="K157" s="813"/>
      <c r="L157" s="803"/>
      <c r="M157" s="803"/>
      <c r="N157" s="52">
        <v>1848766139</v>
      </c>
      <c r="O157" s="227"/>
      <c r="P157" s="53"/>
      <c r="Q157" s="817">
        <v>0</v>
      </c>
      <c r="R157" s="817"/>
      <c r="S157" s="250"/>
      <c r="T157" s="250"/>
      <c r="U157" s="250"/>
    </row>
    <row r="158" spans="2:21" s="29" customFormat="1" ht="15" hidden="1" x14ac:dyDescent="0.25">
      <c r="B158" s="267" t="s">
        <v>259</v>
      </c>
      <c r="C158" s="255"/>
      <c r="D158" s="803"/>
      <c r="E158" s="803"/>
      <c r="F158" s="105" t="s">
        <v>155</v>
      </c>
      <c r="G158" s="250"/>
      <c r="H158" s="250"/>
      <c r="I158" s="250"/>
      <c r="J158" s="813" t="s">
        <v>301</v>
      </c>
      <c r="K158" s="813"/>
      <c r="L158" s="803"/>
      <c r="M158" s="803"/>
      <c r="N158" s="52">
        <v>2542964000</v>
      </c>
      <c r="O158" s="227"/>
      <c r="P158" s="53"/>
      <c r="Q158" s="826">
        <v>0</v>
      </c>
      <c r="R158" s="826"/>
      <c r="S158" s="250"/>
      <c r="T158" s="250"/>
      <c r="U158" s="250"/>
    </row>
    <row r="159" spans="2:21" s="29" customFormat="1" ht="28.5" customHeight="1" x14ac:dyDescent="0.25">
      <c r="B159" s="823" t="s">
        <v>302</v>
      </c>
      <c r="C159" s="824"/>
      <c r="D159" s="824"/>
      <c r="E159" s="824"/>
      <c r="F159" s="824"/>
      <c r="G159" s="824"/>
      <c r="H159" s="824"/>
      <c r="I159" s="824"/>
      <c r="J159" s="824"/>
      <c r="K159" s="824"/>
      <c r="L159" s="824"/>
      <c r="M159" s="824"/>
      <c r="N159" s="824"/>
      <c r="O159" s="824"/>
      <c r="P159" s="824"/>
      <c r="Q159" s="824"/>
      <c r="R159" s="824"/>
      <c r="S159" s="824"/>
      <c r="T159" s="824"/>
      <c r="U159" s="825"/>
    </row>
    <row r="160" spans="2:21" ht="15" x14ac:dyDescent="0.2">
      <c r="B160" s="725" t="s">
        <v>141</v>
      </c>
      <c r="C160" s="725"/>
      <c r="D160" s="726" t="s">
        <v>142</v>
      </c>
      <c r="E160" s="726"/>
      <c r="F160" s="726" t="s">
        <v>143</v>
      </c>
      <c r="G160" s="729" t="s">
        <v>144</v>
      </c>
      <c r="H160" s="729"/>
      <c r="I160" s="729"/>
      <c r="J160" s="729"/>
      <c r="K160" s="729"/>
      <c r="L160" s="729"/>
      <c r="M160" s="729"/>
      <c r="N160" s="729" t="s">
        <v>145</v>
      </c>
      <c r="O160" s="729"/>
      <c r="P160" s="729"/>
      <c r="Q160" s="729"/>
      <c r="R160" s="729"/>
      <c r="S160" s="729" t="s">
        <v>101</v>
      </c>
      <c r="T160" s="729"/>
      <c r="U160" s="729"/>
    </row>
    <row r="161" spans="2:21" ht="15" customHeight="1" x14ac:dyDescent="0.2">
      <c r="B161" s="725"/>
      <c r="C161" s="725"/>
      <c r="D161" s="726"/>
      <c r="E161" s="726"/>
      <c r="F161" s="726"/>
      <c r="G161" s="745" t="s">
        <v>146</v>
      </c>
      <c r="H161" s="726"/>
      <c r="I161" s="726"/>
      <c r="J161" s="745" t="s">
        <v>147</v>
      </c>
      <c r="K161" s="745"/>
      <c r="L161" s="745" t="s">
        <v>148</v>
      </c>
      <c r="M161" s="745"/>
      <c r="N161" s="221" t="s">
        <v>149</v>
      </c>
      <c r="O161" s="221" t="s">
        <v>150</v>
      </c>
      <c r="P161" s="221" t="s">
        <v>151</v>
      </c>
      <c r="Q161" s="745" t="s">
        <v>152</v>
      </c>
      <c r="R161" s="745"/>
      <c r="S161" s="729"/>
      <c r="T161" s="729"/>
      <c r="U161" s="729"/>
    </row>
    <row r="162" spans="2:21" ht="36.75" customHeight="1" x14ac:dyDescent="0.2">
      <c r="B162" s="250" t="s">
        <v>153</v>
      </c>
      <c r="C162" s="250"/>
      <c r="D162" s="820" t="s">
        <v>528</v>
      </c>
      <c r="E162" s="803"/>
      <c r="F162" s="105" t="s">
        <v>155</v>
      </c>
      <c r="G162" s="821">
        <v>384680737</v>
      </c>
      <c r="H162" s="821"/>
      <c r="I162" s="821"/>
      <c r="J162" s="822" t="s">
        <v>156</v>
      </c>
      <c r="K162" s="822"/>
      <c r="L162" s="822" t="s">
        <v>171</v>
      </c>
      <c r="M162" s="822"/>
      <c r="N162" s="226">
        <v>350000000</v>
      </c>
      <c r="O162" s="81">
        <f>123.78/111.82</f>
        <v>1.1069576104453587</v>
      </c>
      <c r="P162" s="157" t="s">
        <v>172</v>
      </c>
      <c r="Q162" s="789">
        <f t="shared" ref="Q162:Q170" si="11">+G162/O162</f>
        <v>347511714.42349327</v>
      </c>
      <c r="R162" s="789"/>
      <c r="S162" s="250" t="s">
        <v>247</v>
      </c>
      <c r="T162" s="250"/>
      <c r="U162" s="250"/>
    </row>
    <row r="163" spans="2:21" ht="36.75" customHeight="1" x14ac:dyDescent="0.2">
      <c r="B163" s="250" t="s">
        <v>153</v>
      </c>
      <c r="C163" s="250"/>
      <c r="D163" s="820" t="s">
        <v>528</v>
      </c>
      <c r="E163" s="803"/>
      <c r="F163" s="105" t="s">
        <v>155</v>
      </c>
      <c r="G163" s="821">
        <v>2807165</v>
      </c>
      <c r="H163" s="821"/>
      <c r="I163" s="821"/>
      <c r="J163" s="822" t="s">
        <v>156</v>
      </c>
      <c r="K163" s="822"/>
      <c r="L163" s="822" t="s">
        <v>280</v>
      </c>
      <c r="M163" s="822"/>
      <c r="N163" s="226">
        <v>350000000</v>
      </c>
      <c r="O163" s="153">
        <f>126.15/111.82</f>
        <v>1.1281523877660526</v>
      </c>
      <c r="P163" s="158" t="s">
        <v>184</v>
      </c>
      <c r="Q163" s="789">
        <f t="shared" si="11"/>
        <v>2488285.297661514</v>
      </c>
      <c r="R163" s="789"/>
      <c r="S163" s="250" t="s">
        <v>247</v>
      </c>
      <c r="T163" s="250"/>
      <c r="U163" s="250"/>
    </row>
    <row r="164" spans="2:21" ht="54.75" customHeight="1" x14ac:dyDescent="0.2">
      <c r="B164" s="250" t="s">
        <v>157</v>
      </c>
      <c r="C164" s="250"/>
      <c r="D164" s="820" t="s">
        <v>528</v>
      </c>
      <c r="E164" s="803"/>
      <c r="F164" s="105" t="s">
        <v>155</v>
      </c>
      <c r="G164" s="821">
        <v>394853336</v>
      </c>
      <c r="H164" s="821"/>
      <c r="I164" s="821"/>
      <c r="J164" s="822" t="s">
        <v>303</v>
      </c>
      <c r="K164" s="822"/>
      <c r="L164" s="822" t="s">
        <v>304</v>
      </c>
      <c r="M164" s="822"/>
      <c r="N164" s="226">
        <v>350000000</v>
      </c>
      <c r="O164" s="153">
        <f>126.15/111.82</f>
        <v>1.1281523877660526</v>
      </c>
      <c r="P164" s="158" t="s">
        <v>187</v>
      </c>
      <c r="Q164" s="789">
        <f t="shared" si="11"/>
        <v>350000000.24986124</v>
      </c>
      <c r="R164" s="789"/>
      <c r="S164" s="250" t="s">
        <v>247</v>
      </c>
      <c r="T164" s="250"/>
      <c r="U164" s="250"/>
    </row>
    <row r="165" spans="2:21" ht="81" customHeight="1" x14ac:dyDescent="0.2">
      <c r="B165" s="250" t="s">
        <v>159</v>
      </c>
      <c r="C165" s="250"/>
      <c r="D165" s="820" t="s">
        <v>528</v>
      </c>
      <c r="E165" s="803"/>
      <c r="F165" s="105" t="s">
        <v>155</v>
      </c>
      <c r="G165" s="821">
        <v>417546056</v>
      </c>
      <c r="H165" s="821"/>
      <c r="I165" s="821"/>
      <c r="J165" s="822" t="s">
        <v>303</v>
      </c>
      <c r="K165" s="822"/>
      <c r="L165" s="822" t="s">
        <v>305</v>
      </c>
      <c r="M165" s="822"/>
      <c r="N165" s="226">
        <v>350000000</v>
      </c>
      <c r="O165" s="153">
        <f>133.4/111.82</f>
        <v>1.1929887318905386</v>
      </c>
      <c r="P165" s="158" t="s">
        <v>305</v>
      </c>
      <c r="Q165" s="789">
        <f t="shared" si="11"/>
        <v>349999999.86446768</v>
      </c>
      <c r="R165" s="789"/>
      <c r="S165" s="250" t="s">
        <v>247</v>
      </c>
      <c r="T165" s="250"/>
      <c r="U165" s="250"/>
    </row>
    <row r="166" spans="2:21" ht="39.75" customHeight="1" x14ac:dyDescent="0.2">
      <c r="B166" s="250" t="s">
        <v>161</v>
      </c>
      <c r="C166" s="250"/>
      <c r="D166" s="820" t="s">
        <v>528</v>
      </c>
      <c r="E166" s="803"/>
      <c r="F166" s="105" t="s">
        <v>155</v>
      </c>
      <c r="G166" s="821">
        <v>434604722</v>
      </c>
      <c r="H166" s="821"/>
      <c r="I166" s="821"/>
      <c r="J166" s="822" t="s">
        <v>303</v>
      </c>
      <c r="K166" s="822"/>
      <c r="L166" s="827">
        <v>43223</v>
      </c>
      <c r="M166" s="827"/>
      <c r="N166" s="226">
        <v>350000000</v>
      </c>
      <c r="O166" s="153">
        <f>141.05/111.82</f>
        <v>1.2614022536218925</v>
      </c>
      <c r="P166" s="158" t="s">
        <v>349</v>
      </c>
      <c r="Q166" s="789">
        <f t="shared" si="11"/>
        <v>344540943.02757883</v>
      </c>
      <c r="R166" s="789"/>
      <c r="S166" s="250" t="s">
        <v>247</v>
      </c>
      <c r="T166" s="250"/>
      <c r="U166" s="250"/>
    </row>
    <row r="167" spans="2:21" ht="53.25" customHeight="1" x14ac:dyDescent="0.2">
      <c r="B167" s="250" t="s">
        <v>451</v>
      </c>
      <c r="C167" s="250"/>
      <c r="D167" s="820" t="s">
        <v>528</v>
      </c>
      <c r="E167" s="803"/>
      <c r="F167" s="105" t="s">
        <v>155</v>
      </c>
      <c r="G167" s="821">
        <v>10047398</v>
      </c>
      <c r="H167" s="821"/>
      <c r="I167" s="821"/>
      <c r="J167" s="822" t="s">
        <v>303</v>
      </c>
      <c r="K167" s="822"/>
      <c r="L167" s="827">
        <v>43263</v>
      </c>
      <c r="M167" s="827"/>
      <c r="N167" s="226">
        <v>350000000</v>
      </c>
      <c r="O167" s="153">
        <f>142.06/111.82</f>
        <v>1.2704346270792346</v>
      </c>
      <c r="P167" s="158" t="s">
        <v>349</v>
      </c>
      <c r="Q167" s="789">
        <f t="shared" si="11"/>
        <v>7908630.4685344212</v>
      </c>
      <c r="R167" s="789"/>
      <c r="S167" s="250" t="s">
        <v>452</v>
      </c>
      <c r="T167" s="250"/>
      <c r="U167" s="250"/>
    </row>
    <row r="168" spans="2:21" ht="58.5" customHeight="1" x14ac:dyDescent="0.2">
      <c r="B168" s="250" t="s">
        <v>163</v>
      </c>
      <c r="C168" s="250"/>
      <c r="D168" s="820" t="s">
        <v>528</v>
      </c>
      <c r="E168" s="803"/>
      <c r="F168" s="105" t="s">
        <v>155</v>
      </c>
      <c r="G168" s="821">
        <v>446029333</v>
      </c>
      <c r="H168" s="821"/>
      <c r="I168" s="821"/>
      <c r="J168" s="822" t="s">
        <v>303</v>
      </c>
      <c r="K168" s="822"/>
      <c r="L168" s="827">
        <v>43399</v>
      </c>
      <c r="M168" s="827"/>
      <c r="N168" s="226">
        <v>350000000</v>
      </c>
      <c r="O168" s="153">
        <f>142.5/111.82</f>
        <v>1.2743695224467895</v>
      </c>
      <c r="P168" s="158" t="s">
        <v>503</v>
      </c>
      <c r="Q168" s="789">
        <f t="shared" si="11"/>
        <v>350000000.11270177</v>
      </c>
      <c r="R168" s="789"/>
      <c r="S168" s="250" t="s">
        <v>247</v>
      </c>
      <c r="T168" s="250"/>
      <c r="U168" s="250"/>
    </row>
    <row r="169" spans="2:21" ht="58.5" customHeight="1" x14ac:dyDescent="0.2">
      <c r="B169" s="250" t="s">
        <v>165</v>
      </c>
      <c r="C169" s="250"/>
      <c r="D169" s="820" t="s">
        <v>528</v>
      </c>
      <c r="E169" s="803"/>
      <c r="F169" s="105" t="s">
        <v>155</v>
      </c>
      <c r="G169" s="821">
        <v>477093543</v>
      </c>
      <c r="H169" s="821"/>
      <c r="I169" s="821"/>
      <c r="J169" s="822" t="s">
        <v>303</v>
      </c>
      <c r="K169" s="822"/>
      <c r="L169" s="827">
        <v>43445</v>
      </c>
      <c r="M169" s="827"/>
      <c r="N169" s="226">
        <v>350000000</v>
      </c>
      <c r="O169" s="153">
        <f>142.84/111.82</f>
        <v>1.2774101234126276</v>
      </c>
      <c r="P169" s="158" t="s">
        <v>521</v>
      </c>
      <c r="Q169" s="789">
        <f t="shared" si="11"/>
        <v>373485018.04998595</v>
      </c>
      <c r="R169" s="789"/>
      <c r="S169" s="250" t="s">
        <v>247</v>
      </c>
      <c r="T169" s="250"/>
      <c r="U169" s="250"/>
    </row>
    <row r="170" spans="2:21" ht="63" customHeight="1" x14ac:dyDescent="0.2">
      <c r="B170" s="250" t="s">
        <v>167</v>
      </c>
      <c r="C170" s="250"/>
      <c r="D170" s="820" t="s">
        <v>528</v>
      </c>
      <c r="E170" s="803"/>
      <c r="F170" s="105" t="s">
        <v>155</v>
      </c>
      <c r="G170" s="821">
        <v>463049327</v>
      </c>
      <c r="H170" s="821"/>
      <c r="I170" s="821"/>
      <c r="J170" s="822" t="s">
        <v>303</v>
      </c>
      <c r="K170" s="822"/>
      <c r="L170" s="827" t="s">
        <v>903</v>
      </c>
      <c r="M170" s="827"/>
      <c r="N170" s="226">
        <v>350000000</v>
      </c>
      <c r="O170" s="153">
        <f>103.26/78.05</f>
        <v>1.322998078155029</v>
      </c>
      <c r="P170" s="158" t="s">
        <v>860</v>
      </c>
      <c r="Q170" s="789">
        <f t="shared" si="11"/>
        <v>349999999.73222929</v>
      </c>
      <c r="R170" s="789"/>
      <c r="S170" s="250" t="s">
        <v>904</v>
      </c>
      <c r="T170" s="250"/>
      <c r="U170" s="250"/>
    </row>
    <row r="171" spans="2:21" ht="27" customHeight="1" x14ac:dyDescent="0.2">
      <c r="B171" s="149"/>
      <c r="C171" s="225"/>
      <c r="D171" s="109"/>
      <c r="E171" s="109"/>
      <c r="F171" s="110"/>
      <c r="G171" s="111"/>
      <c r="H171" s="111"/>
      <c r="I171" s="111"/>
      <c r="J171" s="112"/>
      <c r="K171" s="112"/>
      <c r="L171" s="112"/>
      <c r="M171" s="112"/>
      <c r="N171" s="111"/>
      <c r="O171" s="113"/>
      <c r="P171" s="114"/>
      <c r="Q171" s="224"/>
      <c r="R171" s="224"/>
      <c r="S171" s="225"/>
      <c r="T171" s="225"/>
      <c r="U171" s="225"/>
    </row>
    <row r="172" spans="2:21" ht="26.25" customHeight="1" x14ac:dyDescent="0.2">
      <c r="B172" s="388" t="s">
        <v>306</v>
      </c>
      <c r="C172" s="388"/>
      <c r="D172" s="388"/>
      <c r="E172" s="388"/>
      <c r="F172" s="388"/>
      <c r="G172" s="388"/>
      <c r="H172" s="388"/>
      <c r="I172" s="388"/>
      <c r="J172" s="388"/>
      <c r="K172" s="388"/>
      <c r="L172" s="388"/>
      <c r="M172" s="388"/>
      <c r="N172" s="388"/>
      <c r="O172" s="388"/>
      <c r="P172" s="388"/>
      <c r="Q172" s="388"/>
      <c r="R172" s="388"/>
      <c r="S172" s="388"/>
      <c r="T172" s="388"/>
      <c r="U172" s="388"/>
    </row>
    <row r="173" spans="2:21" ht="15" x14ac:dyDescent="0.2">
      <c r="B173" s="725" t="s">
        <v>141</v>
      </c>
      <c r="C173" s="725"/>
      <c r="D173" s="726" t="s">
        <v>142</v>
      </c>
      <c r="E173" s="726"/>
      <c r="F173" s="726" t="s">
        <v>143</v>
      </c>
      <c r="G173" s="729" t="s">
        <v>144</v>
      </c>
      <c r="H173" s="729"/>
      <c r="I173" s="729"/>
      <c r="J173" s="729"/>
      <c r="K173" s="729"/>
      <c r="L173" s="729"/>
      <c r="M173" s="729"/>
      <c r="N173" s="729" t="s">
        <v>145</v>
      </c>
      <c r="O173" s="729"/>
      <c r="P173" s="729"/>
      <c r="Q173" s="729"/>
      <c r="R173" s="729"/>
      <c r="S173" s="729" t="s">
        <v>101</v>
      </c>
      <c r="T173" s="729"/>
      <c r="U173" s="729"/>
    </row>
    <row r="174" spans="2:21" ht="15" customHeight="1" x14ac:dyDescent="0.2">
      <c r="B174" s="725"/>
      <c r="C174" s="725"/>
      <c r="D174" s="726"/>
      <c r="E174" s="726"/>
      <c r="F174" s="726"/>
      <c r="G174" s="745" t="s">
        <v>146</v>
      </c>
      <c r="H174" s="726"/>
      <c r="I174" s="726"/>
      <c r="J174" s="745" t="s">
        <v>147</v>
      </c>
      <c r="K174" s="745"/>
      <c r="L174" s="745" t="s">
        <v>148</v>
      </c>
      <c r="M174" s="745"/>
      <c r="N174" s="221" t="s">
        <v>149</v>
      </c>
      <c r="O174" s="221" t="s">
        <v>150</v>
      </c>
      <c r="P174" s="221" t="s">
        <v>151</v>
      </c>
      <c r="Q174" s="745" t="s">
        <v>152</v>
      </c>
      <c r="R174" s="745"/>
      <c r="S174" s="729"/>
      <c r="T174" s="729"/>
      <c r="U174" s="729"/>
    </row>
    <row r="175" spans="2:21" ht="49.5" customHeight="1" x14ac:dyDescent="0.25">
      <c r="B175" s="250" t="s">
        <v>153</v>
      </c>
      <c r="C175" s="250"/>
      <c r="D175" s="820" t="s">
        <v>529</v>
      </c>
      <c r="E175" s="803"/>
      <c r="F175" s="105" t="s">
        <v>155</v>
      </c>
      <c r="G175" s="828">
        <v>310301163.36000001</v>
      </c>
      <c r="H175" s="828"/>
      <c r="I175" s="828"/>
      <c r="J175" s="822" t="s">
        <v>307</v>
      </c>
      <c r="K175" s="822"/>
      <c r="L175" s="804" t="s">
        <v>171</v>
      </c>
      <c r="M175" s="805"/>
      <c r="N175" s="226">
        <v>252000000</v>
      </c>
      <c r="O175" s="81">
        <f>123.78/111.82</f>
        <v>1.1069576104453587</v>
      </c>
      <c r="P175" s="157" t="s">
        <v>172</v>
      </c>
      <c r="Q175" s="789">
        <f>+G175/O175</f>
        <v>280318921.367872</v>
      </c>
      <c r="R175" s="789"/>
      <c r="S175" s="250" t="s">
        <v>247</v>
      </c>
      <c r="T175" s="250"/>
      <c r="U175" s="250"/>
    </row>
    <row r="176" spans="2:21" ht="150" customHeight="1" x14ac:dyDescent="0.25">
      <c r="B176" s="250" t="s">
        <v>157</v>
      </c>
      <c r="C176" s="250"/>
      <c r="D176" s="820" t="s">
        <v>529</v>
      </c>
      <c r="E176" s="803"/>
      <c r="F176" s="105" t="s">
        <v>155</v>
      </c>
      <c r="G176" s="828">
        <v>67589211</v>
      </c>
      <c r="H176" s="828">
        <v>69485724</v>
      </c>
      <c r="I176" s="828">
        <v>69485724</v>
      </c>
      <c r="J176" s="822" t="s">
        <v>308</v>
      </c>
      <c r="K176" s="822"/>
      <c r="L176" s="804" t="s">
        <v>309</v>
      </c>
      <c r="M176" s="805"/>
      <c r="N176" s="226">
        <v>60000000</v>
      </c>
      <c r="O176" s="153">
        <f>126.15/111.82</f>
        <v>1.1281523877660526</v>
      </c>
      <c r="P176" s="158" t="s">
        <v>184</v>
      </c>
      <c r="Q176" s="789">
        <f t="shared" ref="Q176:Q183" si="12">+G176/O176</f>
        <v>59911419.532461353</v>
      </c>
      <c r="R176" s="789"/>
      <c r="S176" s="250" t="s">
        <v>247</v>
      </c>
      <c r="T176" s="250"/>
      <c r="U176" s="250"/>
    </row>
    <row r="177" spans="2:21" ht="147.75" customHeight="1" x14ac:dyDescent="0.25">
      <c r="B177" s="250" t="s">
        <v>159</v>
      </c>
      <c r="C177" s="250"/>
      <c r="D177" s="820" t="s">
        <v>529</v>
      </c>
      <c r="E177" s="803"/>
      <c r="F177" s="105" t="s">
        <v>155</v>
      </c>
      <c r="G177" s="828">
        <v>1896513</v>
      </c>
      <c r="H177" s="828">
        <v>69485724</v>
      </c>
      <c r="I177" s="828">
        <v>69485724</v>
      </c>
      <c r="J177" s="822" t="s">
        <v>308</v>
      </c>
      <c r="K177" s="822"/>
      <c r="L177" s="804" t="s">
        <v>304</v>
      </c>
      <c r="M177" s="805"/>
      <c r="N177" s="226">
        <v>60000000</v>
      </c>
      <c r="O177" s="153">
        <f>126.15/111.82</f>
        <v>1.1281523877660526</v>
      </c>
      <c r="P177" s="158" t="s">
        <v>184</v>
      </c>
      <c r="Q177" s="789">
        <f t="shared" si="12"/>
        <v>1681078.7448275862</v>
      </c>
      <c r="R177" s="789"/>
      <c r="S177" s="250" t="s">
        <v>247</v>
      </c>
      <c r="T177" s="250"/>
      <c r="U177" s="250"/>
    </row>
    <row r="178" spans="2:21" ht="39" customHeight="1" x14ac:dyDescent="0.25">
      <c r="B178" s="250" t="s">
        <v>161</v>
      </c>
      <c r="C178" s="250"/>
      <c r="D178" s="820" t="s">
        <v>529</v>
      </c>
      <c r="E178" s="803"/>
      <c r="F178" s="105" t="s">
        <v>155</v>
      </c>
      <c r="G178" s="828">
        <v>71162374</v>
      </c>
      <c r="H178" s="828">
        <v>71162374</v>
      </c>
      <c r="I178" s="828">
        <v>71162374</v>
      </c>
      <c r="J178" s="822"/>
      <c r="K178" s="822"/>
      <c r="L178" s="804" t="s">
        <v>310</v>
      </c>
      <c r="M178" s="805"/>
      <c r="N178" s="226">
        <v>60000000</v>
      </c>
      <c r="O178" s="153">
        <f>132.58/111.82</f>
        <v>1.1856555177964587</v>
      </c>
      <c r="P178" s="158" t="s">
        <v>207</v>
      </c>
      <c r="Q178" s="789">
        <f t="shared" si="12"/>
        <v>60019434.761502482</v>
      </c>
      <c r="R178" s="789"/>
      <c r="S178" s="250" t="s">
        <v>247</v>
      </c>
      <c r="T178" s="250"/>
      <c r="U178" s="250"/>
    </row>
    <row r="179" spans="2:21" ht="36" customHeight="1" x14ac:dyDescent="0.25">
      <c r="B179" s="250" t="s">
        <v>163</v>
      </c>
      <c r="C179" s="250"/>
      <c r="D179" s="820" t="s">
        <v>529</v>
      </c>
      <c r="E179" s="803"/>
      <c r="F179" s="105" t="s">
        <v>155</v>
      </c>
      <c r="G179" s="828">
        <v>71579324</v>
      </c>
      <c r="H179" s="828">
        <v>71579324</v>
      </c>
      <c r="I179" s="828">
        <v>71579324</v>
      </c>
      <c r="J179" s="822" t="s">
        <v>311</v>
      </c>
      <c r="K179" s="822"/>
      <c r="L179" s="804" t="s">
        <v>312</v>
      </c>
      <c r="M179" s="805"/>
      <c r="N179" s="226">
        <v>60000000</v>
      </c>
      <c r="O179" s="153">
        <f>133.4/111.82</f>
        <v>1.1929887318905386</v>
      </c>
      <c r="P179" s="158" t="s">
        <v>220</v>
      </c>
      <c r="Q179" s="789">
        <f t="shared" si="12"/>
        <v>60000000.072563708</v>
      </c>
      <c r="R179" s="789"/>
      <c r="S179" s="250" t="s">
        <v>247</v>
      </c>
      <c r="T179" s="250"/>
      <c r="U179" s="250"/>
    </row>
    <row r="180" spans="2:21" ht="52.5" customHeight="1" x14ac:dyDescent="0.25">
      <c r="B180" s="250" t="s">
        <v>165</v>
      </c>
      <c r="C180" s="250"/>
      <c r="D180" s="820" t="s">
        <v>529</v>
      </c>
      <c r="E180" s="803"/>
      <c r="F180" s="105" t="s">
        <v>155</v>
      </c>
      <c r="G180" s="828">
        <v>300633160</v>
      </c>
      <c r="H180" s="828">
        <v>71579324</v>
      </c>
      <c r="I180" s="828">
        <v>71579324</v>
      </c>
      <c r="J180" s="822" t="s">
        <v>313</v>
      </c>
      <c r="K180" s="822"/>
      <c r="L180" s="804" t="s">
        <v>312</v>
      </c>
      <c r="M180" s="805"/>
      <c r="N180" s="226">
        <v>252000000</v>
      </c>
      <c r="O180" s="153">
        <f>133.4/111.82</f>
        <v>1.1929887318905386</v>
      </c>
      <c r="P180" s="158" t="s">
        <v>220</v>
      </c>
      <c r="Q180" s="789">
        <f t="shared" si="12"/>
        <v>251999999.63418287</v>
      </c>
      <c r="R180" s="789"/>
      <c r="S180" s="250" t="s">
        <v>247</v>
      </c>
      <c r="T180" s="250"/>
      <c r="U180" s="250"/>
    </row>
    <row r="181" spans="2:21" ht="27.75" customHeight="1" x14ac:dyDescent="0.25">
      <c r="B181" s="250" t="s">
        <v>167</v>
      </c>
      <c r="C181" s="250"/>
      <c r="D181" s="820" t="s">
        <v>529</v>
      </c>
      <c r="E181" s="803"/>
      <c r="F181" s="105" t="s">
        <v>155</v>
      </c>
      <c r="G181" s="828">
        <v>73891969</v>
      </c>
      <c r="H181" s="828">
        <v>71579324</v>
      </c>
      <c r="I181" s="828">
        <v>71579324</v>
      </c>
      <c r="J181" s="822" t="s">
        <v>314</v>
      </c>
      <c r="K181" s="822"/>
      <c r="L181" s="804" t="s">
        <v>315</v>
      </c>
      <c r="M181" s="805"/>
      <c r="N181" s="226">
        <v>60000000</v>
      </c>
      <c r="O181" s="153">
        <f>137.71/111.82</f>
        <v>1.2315328206045431</v>
      </c>
      <c r="P181" s="158" t="s">
        <v>316</v>
      </c>
      <c r="Q181" s="789">
        <f t="shared" si="12"/>
        <v>59999999.808147557</v>
      </c>
      <c r="R181" s="789"/>
      <c r="S181" s="250" t="s">
        <v>247</v>
      </c>
      <c r="T181" s="250"/>
      <c r="U181" s="250"/>
    </row>
    <row r="182" spans="2:21" ht="22.5" customHeight="1" x14ac:dyDescent="0.25">
      <c r="B182" s="250" t="s">
        <v>169</v>
      </c>
      <c r="C182" s="250"/>
      <c r="D182" s="820" t="s">
        <v>529</v>
      </c>
      <c r="E182" s="803"/>
      <c r="F182" s="105" t="s">
        <v>155</v>
      </c>
      <c r="G182" s="828">
        <v>74503666</v>
      </c>
      <c r="H182" s="828">
        <v>71579324</v>
      </c>
      <c r="I182" s="828">
        <v>71579324</v>
      </c>
      <c r="J182" s="822" t="s">
        <v>317</v>
      </c>
      <c r="K182" s="822"/>
      <c r="L182" s="804" t="s">
        <v>318</v>
      </c>
      <c r="M182" s="805"/>
      <c r="N182" s="226">
        <v>60000000</v>
      </c>
      <c r="O182" s="153">
        <f>138.85/111.82</f>
        <v>1.2417277767841173</v>
      </c>
      <c r="P182" s="158" t="s">
        <v>319</v>
      </c>
      <c r="Q182" s="789">
        <f t="shared" si="12"/>
        <v>59999999.511127122</v>
      </c>
      <c r="R182" s="789"/>
      <c r="S182" s="250" t="s">
        <v>320</v>
      </c>
      <c r="T182" s="250"/>
      <c r="U182" s="250"/>
    </row>
    <row r="183" spans="2:21" ht="18.75" customHeight="1" x14ac:dyDescent="0.25">
      <c r="B183" s="250" t="s">
        <v>251</v>
      </c>
      <c r="C183" s="250"/>
      <c r="D183" s="820" t="s">
        <v>529</v>
      </c>
      <c r="E183" s="803"/>
      <c r="F183" s="105" t="s">
        <v>155</v>
      </c>
      <c r="G183" s="828">
        <f>387419066-74503667</f>
        <v>312915399</v>
      </c>
      <c r="H183" s="828">
        <v>71579324</v>
      </c>
      <c r="I183" s="828">
        <v>71579324</v>
      </c>
      <c r="J183" s="822" t="s">
        <v>321</v>
      </c>
      <c r="K183" s="822"/>
      <c r="L183" s="804" t="s">
        <v>318</v>
      </c>
      <c r="M183" s="805"/>
      <c r="N183" s="226">
        <v>252000000</v>
      </c>
      <c r="O183" s="153">
        <f>138.85/111.82</f>
        <v>1.2417277767841173</v>
      </c>
      <c r="P183" s="158" t="s">
        <v>319</v>
      </c>
      <c r="Q183" s="789">
        <f t="shared" si="12"/>
        <v>251999999.39632699</v>
      </c>
      <c r="R183" s="789"/>
      <c r="S183" s="250" t="s">
        <v>322</v>
      </c>
      <c r="T183" s="250"/>
      <c r="U183" s="250"/>
    </row>
    <row r="184" spans="2:21" ht="18.75" customHeight="1" x14ac:dyDescent="0.25">
      <c r="B184" s="250" t="s">
        <v>253</v>
      </c>
      <c r="C184" s="250"/>
      <c r="D184" s="820" t="s">
        <v>529</v>
      </c>
      <c r="E184" s="803"/>
      <c r="F184" s="105" t="s">
        <v>155</v>
      </c>
      <c r="G184" s="829">
        <v>76344124.489999995</v>
      </c>
      <c r="H184" s="828">
        <v>71579324</v>
      </c>
      <c r="I184" s="828">
        <v>71579324</v>
      </c>
      <c r="J184" s="822" t="s">
        <v>472</v>
      </c>
      <c r="K184" s="822"/>
      <c r="L184" s="814">
        <v>43305</v>
      </c>
      <c r="M184" s="805"/>
      <c r="N184" s="226">
        <v>60000000</v>
      </c>
      <c r="O184" s="153">
        <f>142.28/111.82</f>
        <v>1.272402074763012</v>
      </c>
      <c r="P184" s="158" t="s">
        <v>473</v>
      </c>
      <c r="Q184" s="789">
        <f>+G184/O184</f>
        <v>60000000.003315993</v>
      </c>
      <c r="R184" s="789"/>
      <c r="S184" s="250" t="s">
        <v>320</v>
      </c>
      <c r="T184" s="250"/>
      <c r="U184" s="250"/>
    </row>
    <row r="185" spans="2:21" ht="15.75" x14ac:dyDescent="0.25">
      <c r="B185" s="250" t="s">
        <v>255</v>
      </c>
      <c r="C185" s="250"/>
      <c r="D185" s="820" t="s">
        <v>529</v>
      </c>
      <c r="E185" s="803"/>
      <c r="F185" s="105" t="s">
        <v>155</v>
      </c>
      <c r="G185" s="829">
        <v>398551959</v>
      </c>
      <c r="H185" s="828">
        <v>71579324</v>
      </c>
      <c r="I185" s="828">
        <v>71579324</v>
      </c>
      <c r="J185" s="822" t="s">
        <v>538</v>
      </c>
      <c r="K185" s="822"/>
      <c r="L185" s="814">
        <v>43445</v>
      </c>
      <c r="M185" s="805"/>
      <c r="N185" s="226">
        <f>60000000+252000000</f>
        <v>312000000</v>
      </c>
      <c r="O185" s="153">
        <f>142.84/111.82</f>
        <v>1.2774101234126276</v>
      </c>
      <c r="P185" s="158" t="s">
        <v>530</v>
      </c>
      <c r="Q185" s="789">
        <f>+G185/O185</f>
        <v>312000000.38770646</v>
      </c>
      <c r="R185" s="789"/>
      <c r="S185" s="250" t="s">
        <v>247</v>
      </c>
      <c r="T185" s="250"/>
      <c r="U185" s="250"/>
    </row>
    <row r="186" spans="2:21" ht="15.75" x14ac:dyDescent="0.25">
      <c r="B186" s="250" t="s">
        <v>257</v>
      </c>
      <c r="C186" s="250"/>
      <c r="D186" s="820" t="s">
        <v>529</v>
      </c>
      <c r="E186" s="803"/>
      <c r="F186" s="105" t="s">
        <v>155</v>
      </c>
      <c r="G186" s="829">
        <v>79133889</v>
      </c>
      <c r="H186" s="828">
        <v>71579324</v>
      </c>
      <c r="I186" s="828">
        <v>71579324</v>
      </c>
      <c r="J186" s="822" t="s">
        <v>726</v>
      </c>
      <c r="K186" s="822"/>
      <c r="L186" s="814">
        <v>43686</v>
      </c>
      <c r="M186" s="805"/>
      <c r="N186" s="226">
        <v>60000000</v>
      </c>
      <c r="O186" s="153">
        <f>102.71/78.05</f>
        <v>1.3159513132607303</v>
      </c>
      <c r="P186" s="158" t="s">
        <v>727</v>
      </c>
      <c r="Q186" s="789">
        <f>+G186/O186</f>
        <v>60134359.2293837</v>
      </c>
      <c r="R186" s="789"/>
      <c r="S186" s="250" t="s">
        <v>320</v>
      </c>
      <c r="T186" s="250"/>
      <c r="U186" s="250"/>
    </row>
    <row r="187" spans="2:21" ht="15.75" x14ac:dyDescent="0.25">
      <c r="B187" s="250" t="s">
        <v>259</v>
      </c>
      <c r="C187" s="250"/>
      <c r="D187" s="820" t="s">
        <v>529</v>
      </c>
      <c r="E187" s="803"/>
      <c r="F187" s="105" t="s">
        <v>155</v>
      </c>
      <c r="G187" s="829">
        <v>333395516</v>
      </c>
      <c r="H187" s="828">
        <v>71579324</v>
      </c>
      <c r="I187" s="828">
        <v>71579324</v>
      </c>
      <c r="J187" s="822" t="s">
        <v>905</v>
      </c>
      <c r="K187" s="822"/>
      <c r="L187" s="814">
        <v>43748</v>
      </c>
      <c r="M187" s="805"/>
      <c r="N187" s="226">
        <v>252000000</v>
      </c>
      <c r="O187" s="153">
        <f>103.26/78.05</f>
        <v>1.322998078155029</v>
      </c>
      <c r="P187" s="158" t="s">
        <v>860</v>
      </c>
      <c r="Q187" s="789">
        <f>+G187/O187</f>
        <v>252000000.23048612</v>
      </c>
      <c r="R187" s="789"/>
      <c r="S187" s="250" t="s">
        <v>906</v>
      </c>
      <c r="T187" s="250"/>
      <c r="U187" s="250"/>
    </row>
    <row r="188" spans="2:21" ht="15" x14ac:dyDescent="0.2">
      <c r="B188" s="225"/>
      <c r="C188" s="225"/>
      <c r="D188" s="109"/>
      <c r="E188" s="109"/>
      <c r="F188" s="110"/>
      <c r="G188" s="115"/>
      <c r="H188" s="115"/>
      <c r="I188" s="115"/>
      <c r="J188" s="112"/>
      <c r="K188" s="112"/>
      <c r="L188" s="116"/>
      <c r="M188" s="109"/>
      <c r="N188" s="111"/>
      <c r="O188" s="113"/>
      <c r="P188" s="114"/>
      <c r="Q188" s="224"/>
      <c r="R188" s="224"/>
      <c r="S188" s="225"/>
      <c r="T188" s="225"/>
      <c r="U188" s="225"/>
    </row>
    <row r="191" spans="2:21" ht="15" x14ac:dyDescent="0.2">
      <c r="B191" s="823" t="s">
        <v>323</v>
      </c>
      <c r="C191" s="824"/>
      <c r="D191" s="824"/>
      <c r="E191" s="824"/>
      <c r="F191" s="824"/>
      <c r="G191" s="824"/>
      <c r="H191" s="824"/>
      <c r="I191" s="824"/>
      <c r="J191" s="824"/>
      <c r="K191" s="824"/>
      <c r="L191" s="824"/>
      <c r="M191" s="824"/>
      <c r="N191" s="824"/>
      <c r="O191" s="824"/>
      <c r="P191" s="824"/>
      <c r="Q191" s="824"/>
      <c r="R191" s="824"/>
      <c r="S191" s="824"/>
      <c r="T191" s="824"/>
      <c r="U191" s="825"/>
    </row>
    <row r="192" spans="2:21" ht="15" x14ac:dyDescent="0.2">
      <c r="B192" s="725" t="s">
        <v>141</v>
      </c>
      <c r="C192" s="725"/>
      <c r="D192" s="726" t="s">
        <v>142</v>
      </c>
      <c r="E192" s="726"/>
      <c r="F192" s="726" t="s">
        <v>143</v>
      </c>
      <c r="G192" s="729" t="s">
        <v>144</v>
      </c>
      <c r="H192" s="729"/>
      <c r="I192" s="729"/>
      <c r="J192" s="729"/>
      <c r="K192" s="729"/>
      <c r="L192" s="729"/>
      <c r="M192" s="729"/>
      <c r="N192" s="729" t="s">
        <v>145</v>
      </c>
      <c r="O192" s="729"/>
      <c r="P192" s="729"/>
      <c r="Q192" s="729"/>
      <c r="R192" s="729"/>
      <c r="S192" s="729" t="s">
        <v>101</v>
      </c>
      <c r="T192" s="729"/>
      <c r="U192" s="729"/>
    </row>
    <row r="193" spans="2:26" ht="15" customHeight="1" x14ac:dyDescent="0.2">
      <c r="B193" s="725"/>
      <c r="C193" s="725"/>
      <c r="D193" s="726"/>
      <c r="E193" s="726"/>
      <c r="F193" s="726"/>
      <c r="G193" s="745" t="s">
        <v>146</v>
      </c>
      <c r="H193" s="726"/>
      <c r="I193" s="726"/>
      <c r="J193" s="745" t="s">
        <v>147</v>
      </c>
      <c r="K193" s="745"/>
      <c r="L193" s="745" t="s">
        <v>148</v>
      </c>
      <c r="M193" s="745"/>
      <c r="N193" s="221" t="s">
        <v>149</v>
      </c>
      <c r="O193" s="221" t="s">
        <v>150</v>
      </c>
      <c r="P193" s="221" t="s">
        <v>151</v>
      </c>
      <c r="Q193" s="745" t="s">
        <v>152</v>
      </c>
      <c r="R193" s="745"/>
      <c r="S193" s="729"/>
      <c r="T193" s="729"/>
      <c r="U193" s="729"/>
    </row>
    <row r="194" spans="2:26" ht="15.75" x14ac:dyDescent="0.25">
      <c r="B194" s="267" t="s">
        <v>153</v>
      </c>
      <c r="C194" s="255"/>
      <c r="D194" s="803"/>
      <c r="E194" s="803"/>
      <c r="F194" s="105" t="s">
        <v>155</v>
      </c>
      <c r="G194" s="828">
        <v>1137653386</v>
      </c>
      <c r="H194" s="828"/>
      <c r="I194" s="828"/>
      <c r="J194" s="822" t="s">
        <v>324</v>
      </c>
      <c r="K194" s="822"/>
      <c r="L194" s="804" t="s">
        <v>325</v>
      </c>
      <c r="M194" s="805"/>
      <c r="N194" s="156">
        <v>923770253.59000003</v>
      </c>
      <c r="O194" s="81">
        <f>137.71/111.82</f>
        <v>1.2315328206045431</v>
      </c>
      <c r="P194" s="154" t="s">
        <v>263</v>
      </c>
      <c r="Q194" s="768">
        <f t="shared" ref="Q194:Q216" si="13">+G194/O194</f>
        <v>923770253.59465539</v>
      </c>
      <c r="R194" s="770"/>
      <c r="S194" s="250" t="s">
        <v>247</v>
      </c>
      <c r="T194" s="250"/>
      <c r="U194" s="250"/>
    </row>
    <row r="195" spans="2:26" ht="15.75" x14ac:dyDescent="0.25">
      <c r="B195" s="267" t="s">
        <v>157</v>
      </c>
      <c r="C195" s="255"/>
      <c r="D195" s="803"/>
      <c r="E195" s="803"/>
      <c r="F195" s="105" t="s">
        <v>155</v>
      </c>
      <c r="G195" s="828">
        <v>1138975183</v>
      </c>
      <c r="H195" s="828"/>
      <c r="I195" s="828"/>
      <c r="J195" s="822" t="s">
        <v>326</v>
      </c>
      <c r="K195" s="822"/>
      <c r="L195" s="804" t="s">
        <v>327</v>
      </c>
      <c r="M195" s="805"/>
      <c r="N195" s="156">
        <v>923770253.59000003</v>
      </c>
      <c r="O195" s="81">
        <f>137.87/111.82</f>
        <v>1.2329636916472904</v>
      </c>
      <c r="P195" s="154" t="s">
        <v>266</v>
      </c>
      <c r="Q195" s="768">
        <f t="shared" si="13"/>
        <v>923770254.31972146</v>
      </c>
      <c r="R195" s="770"/>
      <c r="S195" s="250" t="s">
        <v>247</v>
      </c>
      <c r="T195" s="250"/>
      <c r="U195" s="250"/>
    </row>
    <row r="196" spans="2:26" ht="15" customHeight="1" x14ac:dyDescent="0.25">
      <c r="B196" s="267" t="s">
        <v>159</v>
      </c>
      <c r="C196" s="255"/>
      <c r="D196" s="803"/>
      <c r="E196" s="803"/>
      <c r="F196" s="105" t="s">
        <v>155</v>
      </c>
      <c r="G196" s="828">
        <v>1139966530</v>
      </c>
      <c r="H196" s="828"/>
      <c r="I196" s="828"/>
      <c r="J196" s="822" t="s">
        <v>328</v>
      </c>
      <c r="K196" s="822"/>
      <c r="L196" s="804" t="s">
        <v>329</v>
      </c>
      <c r="M196" s="805"/>
      <c r="N196" s="156">
        <v>923770253.59000003</v>
      </c>
      <c r="O196" s="81">
        <f>137.99/111.82</f>
        <v>1.2340368449293508</v>
      </c>
      <c r="P196" s="154" t="s">
        <v>330</v>
      </c>
      <c r="Q196" s="768">
        <f t="shared" si="13"/>
        <v>923770254.25465608</v>
      </c>
      <c r="R196" s="770"/>
      <c r="S196" s="250" t="s">
        <v>247</v>
      </c>
      <c r="T196" s="250"/>
      <c r="U196" s="250"/>
    </row>
    <row r="197" spans="2:26" ht="15" customHeight="1" x14ac:dyDescent="0.25">
      <c r="B197" s="267" t="s">
        <v>161</v>
      </c>
      <c r="C197" s="255"/>
      <c r="D197" s="803"/>
      <c r="E197" s="803"/>
      <c r="F197" s="105" t="s">
        <v>155</v>
      </c>
      <c r="G197" s="828">
        <v>1140462203</v>
      </c>
      <c r="H197" s="828"/>
      <c r="I197" s="828"/>
      <c r="J197" s="822" t="s">
        <v>331</v>
      </c>
      <c r="K197" s="822"/>
      <c r="L197" s="804" t="s">
        <v>291</v>
      </c>
      <c r="M197" s="805"/>
      <c r="N197" s="156">
        <v>923770253.59000003</v>
      </c>
      <c r="O197" s="81">
        <f>138.05/111.82</f>
        <v>1.2345734215703812</v>
      </c>
      <c r="P197" s="154" t="s">
        <v>332</v>
      </c>
      <c r="Q197" s="768">
        <f t="shared" si="13"/>
        <v>923770253.81716752</v>
      </c>
      <c r="R197" s="770"/>
      <c r="S197" s="250" t="s">
        <v>247</v>
      </c>
      <c r="T197" s="250"/>
      <c r="U197" s="250"/>
    </row>
    <row r="198" spans="2:26" ht="15" customHeight="1" x14ac:dyDescent="0.25">
      <c r="B198" s="267" t="s">
        <v>163</v>
      </c>
      <c r="C198" s="255"/>
      <c r="D198" s="803"/>
      <c r="E198" s="803"/>
      <c r="F198" s="105" t="s">
        <v>155</v>
      </c>
      <c r="G198" s="828">
        <v>1140627428</v>
      </c>
      <c r="H198" s="828"/>
      <c r="I198" s="828"/>
      <c r="J198" s="822" t="s">
        <v>333</v>
      </c>
      <c r="K198" s="822"/>
      <c r="L198" s="804" t="s">
        <v>334</v>
      </c>
      <c r="M198" s="805"/>
      <c r="N198" s="156">
        <v>923770253.59000003</v>
      </c>
      <c r="O198" s="81">
        <f>138.07/111.82</f>
        <v>1.2347522804507245</v>
      </c>
      <c r="P198" s="154" t="s">
        <v>335</v>
      </c>
      <c r="Q198" s="768">
        <f t="shared" si="13"/>
        <v>923770254.21134198</v>
      </c>
      <c r="R198" s="770"/>
      <c r="S198" s="250" t="s">
        <v>247</v>
      </c>
      <c r="T198" s="250"/>
      <c r="U198" s="250"/>
      <c r="V198" s="830"/>
      <c r="W198" s="830"/>
      <c r="X198" s="831"/>
      <c r="Y198" s="831"/>
      <c r="Z198" s="831"/>
    </row>
    <row r="199" spans="2:26" ht="15" customHeight="1" x14ac:dyDescent="0.25">
      <c r="B199" s="267" t="s">
        <v>165</v>
      </c>
      <c r="C199" s="255"/>
      <c r="D199" s="803"/>
      <c r="E199" s="803"/>
      <c r="F199" s="105" t="s">
        <v>155</v>
      </c>
      <c r="G199" s="828">
        <v>1142692734</v>
      </c>
      <c r="H199" s="828"/>
      <c r="I199" s="828"/>
      <c r="J199" s="822" t="s">
        <v>336</v>
      </c>
      <c r="K199" s="822"/>
      <c r="L199" s="804" t="s">
        <v>337</v>
      </c>
      <c r="M199" s="805"/>
      <c r="N199" s="156">
        <v>923770253.59000003</v>
      </c>
      <c r="O199" s="81">
        <f>138.32/111.82</f>
        <v>1.2369880164550171</v>
      </c>
      <c r="P199" s="154" t="s">
        <v>338</v>
      </c>
      <c r="Q199" s="768">
        <f t="shared" si="13"/>
        <v>923770253.87420464</v>
      </c>
      <c r="R199" s="770"/>
      <c r="S199" s="250" t="s">
        <v>247</v>
      </c>
      <c r="T199" s="250"/>
      <c r="U199" s="250"/>
    </row>
    <row r="200" spans="2:26" ht="15" customHeight="1" x14ac:dyDescent="0.25">
      <c r="B200" s="267" t="s">
        <v>167</v>
      </c>
      <c r="C200" s="255"/>
      <c r="D200" s="803"/>
      <c r="E200" s="803"/>
      <c r="F200" s="105" t="s">
        <v>155</v>
      </c>
      <c r="G200" s="828">
        <v>1147071184</v>
      </c>
      <c r="H200" s="828"/>
      <c r="I200" s="828"/>
      <c r="J200" s="822" t="s">
        <v>339</v>
      </c>
      <c r="K200" s="822"/>
      <c r="L200" s="804" t="s">
        <v>318</v>
      </c>
      <c r="M200" s="805"/>
      <c r="N200" s="156">
        <v>923770253.59000003</v>
      </c>
      <c r="O200" s="81">
        <f>138.85/111.82</f>
        <v>1.2417277767841173</v>
      </c>
      <c r="P200" s="154" t="s">
        <v>340</v>
      </c>
      <c r="Q200" s="768">
        <f t="shared" si="13"/>
        <v>923770254.19431043</v>
      </c>
      <c r="R200" s="770"/>
      <c r="S200" s="250" t="s">
        <v>247</v>
      </c>
      <c r="T200" s="250"/>
      <c r="U200" s="250"/>
    </row>
    <row r="201" spans="2:26" ht="15" customHeight="1" x14ac:dyDescent="0.25">
      <c r="B201" s="267" t="s">
        <v>169</v>
      </c>
      <c r="C201" s="255"/>
      <c r="D201" s="803"/>
      <c r="E201" s="803"/>
      <c r="F201" s="105" t="s">
        <v>155</v>
      </c>
      <c r="G201" s="828">
        <v>1154258450</v>
      </c>
      <c r="H201" s="828"/>
      <c r="I201" s="828"/>
      <c r="J201" s="822" t="s">
        <v>341</v>
      </c>
      <c r="K201" s="822"/>
      <c r="L201" s="804" t="s">
        <v>342</v>
      </c>
      <c r="M201" s="805"/>
      <c r="N201" s="156">
        <v>923770253.59000003</v>
      </c>
      <c r="O201" s="81">
        <f>139.72/111.82</f>
        <v>1.2495081380790556</v>
      </c>
      <c r="P201" s="154" t="s">
        <v>343</v>
      </c>
      <c r="Q201" s="768">
        <f t="shared" si="13"/>
        <v>923770253.9292872</v>
      </c>
      <c r="R201" s="770"/>
      <c r="S201" s="250" t="s">
        <v>247</v>
      </c>
      <c r="T201" s="250"/>
      <c r="U201" s="250"/>
    </row>
    <row r="202" spans="2:26" ht="15" customHeight="1" x14ac:dyDescent="0.25">
      <c r="B202" s="267" t="s">
        <v>251</v>
      </c>
      <c r="C202" s="255"/>
      <c r="D202" s="832"/>
      <c r="E202" s="833"/>
      <c r="F202" s="105" t="s">
        <v>155</v>
      </c>
      <c r="G202" s="828">
        <v>1162437063</v>
      </c>
      <c r="H202" s="828"/>
      <c r="I202" s="828"/>
      <c r="J202" s="822" t="s">
        <v>344</v>
      </c>
      <c r="K202" s="822"/>
      <c r="L202" s="804" t="s">
        <v>345</v>
      </c>
      <c r="M202" s="805"/>
      <c r="N202" s="156">
        <v>923770253.59000003</v>
      </c>
      <c r="O202" s="81">
        <f>140.71/111.82</f>
        <v>1.2583616526560546</v>
      </c>
      <c r="P202" s="154" t="s">
        <v>346</v>
      </c>
      <c r="Q202" s="768">
        <f t="shared" si="13"/>
        <v>923770253.60429239</v>
      </c>
      <c r="R202" s="770"/>
      <c r="S202" s="250" t="s">
        <v>247</v>
      </c>
      <c r="T202" s="250"/>
      <c r="U202" s="250"/>
    </row>
    <row r="203" spans="2:26" ht="15" customHeight="1" x14ac:dyDescent="0.25">
      <c r="B203" s="267" t="s">
        <v>253</v>
      </c>
      <c r="C203" s="255"/>
      <c r="D203" s="803"/>
      <c r="E203" s="803"/>
      <c r="F203" s="105" t="s">
        <v>155</v>
      </c>
      <c r="G203" s="828">
        <v>1165245880</v>
      </c>
      <c r="H203" s="828"/>
      <c r="I203" s="828"/>
      <c r="J203" s="822" t="s">
        <v>347</v>
      </c>
      <c r="K203" s="822"/>
      <c r="L203" s="804" t="s">
        <v>348</v>
      </c>
      <c r="M203" s="805"/>
      <c r="N203" s="156">
        <v>923770253.59000003</v>
      </c>
      <c r="O203" s="159">
        <f>141.05/111.82</f>
        <v>1.2614022536218925</v>
      </c>
      <c r="P203" s="154" t="s">
        <v>349</v>
      </c>
      <c r="Q203" s="768">
        <f t="shared" si="13"/>
        <v>923770253.82204878</v>
      </c>
      <c r="R203" s="770"/>
      <c r="S203" s="250" t="s">
        <v>247</v>
      </c>
      <c r="T203" s="250"/>
      <c r="U203" s="250"/>
    </row>
    <row r="204" spans="2:26" ht="15" customHeight="1" x14ac:dyDescent="0.25">
      <c r="B204" s="267" t="s">
        <v>255</v>
      </c>
      <c r="C204" s="255"/>
      <c r="D204" s="803"/>
      <c r="E204" s="803"/>
      <c r="F204" s="105" t="s">
        <v>155</v>
      </c>
      <c r="G204" s="828">
        <v>1170615677</v>
      </c>
      <c r="H204" s="828"/>
      <c r="I204" s="828"/>
      <c r="J204" s="822" t="s">
        <v>464</v>
      </c>
      <c r="K204" s="822"/>
      <c r="L204" s="804" t="s">
        <v>453</v>
      </c>
      <c r="M204" s="805"/>
      <c r="N204" s="156">
        <v>923770253.59000003</v>
      </c>
      <c r="O204" s="159">
        <f>141.7/111.82</f>
        <v>1.2672151672330532</v>
      </c>
      <c r="P204" s="154" t="s">
        <v>294</v>
      </c>
      <c r="Q204" s="768">
        <f t="shared" si="13"/>
        <v>923770254.07297099</v>
      </c>
      <c r="R204" s="770"/>
      <c r="S204" s="250" t="s">
        <v>247</v>
      </c>
      <c r="T204" s="250"/>
      <c r="U204" s="250"/>
    </row>
    <row r="205" spans="2:26" ht="15" customHeight="1" x14ac:dyDescent="0.25">
      <c r="B205" s="267" t="s">
        <v>257</v>
      </c>
      <c r="C205" s="255"/>
      <c r="D205" s="832"/>
      <c r="E205" s="833"/>
      <c r="F205" s="105" t="s">
        <v>155</v>
      </c>
      <c r="G205" s="828">
        <v>1173589718</v>
      </c>
      <c r="H205" s="828"/>
      <c r="I205" s="828"/>
      <c r="J205" s="822" t="s">
        <v>465</v>
      </c>
      <c r="K205" s="822"/>
      <c r="L205" s="804" t="s">
        <v>466</v>
      </c>
      <c r="M205" s="805"/>
      <c r="N205" s="156">
        <v>923770253.59000003</v>
      </c>
      <c r="O205" s="159">
        <f>142.06/111.82</f>
        <v>1.2704346270792346</v>
      </c>
      <c r="P205" s="154" t="s">
        <v>467</v>
      </c>
      <c r="Q205" s="768">
        <f t="shared" si="13"/>
        <v>923770253.88399255</v>
      </c>
      <c r="R205" s="770"/>
      <c r="S205" s="250" t="s">
        <v>247</v>
      </c>
      <c r="T205" s="250"/>
      <c r="U205" s="250"/>
    </row>
    <row r="206" spans="2:26" ht="15" customHeight="1" x14ac:dyDescent="0.25">
      <c r="B206" s="267" t="s">
        <v>259</v>
      </c>
      <c r="C206" s="255"/>
      <c r="D206" s="803"/>
      <c r="E206" s="803"/>
      <c r="F206" s="105" t="s">
        <v>155</v>
      </c>
      <c r="G206" s="828">
        <v>1175407188</v>
      </c>
      <c r="H206" s="828"/>
      <c r="I206" s="828"/>
      <c r="J206" s="822" t="s">
        <v>474</v>
      </c>
      <c r="K206" s="822"/>
      <c r="L206" s="804" t="s">
        <v>475</v>
      </c>
      <c r="M206" s="805"/>
      <c r="N206" s="156">
        <v>923770253.59000003</v>
      </c>
      <c r="O206" s="159">
        <f>142.28/111.82</f>
        <v>1.272402074763012</v>
      </c>
      <c r="P206" s="154" t="s">
        <v>476</v>
      </c>
      <c r="Q206" s="768">
        <f t="shared" si="13"/>
        <v>923770254.16193414</v>
      </c>
      <c r="R206" s="770"/>
      <c r="S206" s="250" t="s">
        <v>247</v>
      </c>
      <c r="T206" s="250"/>
      <c r="U206" s="250"/>
    </row>
    <row r="207" spans="2:26" ht="15" customHeight="1" x14ac:dyDescent="0.25">
      <c r="B207" s="267" t="s">
        <v>261</v>
      </c>
      <c r="C207" s="255"/>
      <c r="D207" s="803"/>
      <c r="E207" s="803"/>
      <c r="F207" s="105" t="s">
        <v>155</v>
      </c>
      <c r="G207" s="828">
        <v>1173920167</v>
      </c>
      <c r="H207" s="828"/>
      <c r="I207" s="828"/>
      <c r="J207" s="822" t="s">
        <v>479</v>
      </c>
      <c r="K207" s="822"/>
      <c r="L207" s="804" t="s">
        <v>480</v>
      </c>
      <c r="M207" s="805"/>
      <c r="N207" s="156">
        <v>923770253.59000003</v>
      </c>
      <c r="O207" s="159">
        <f>142.1/111.82</f>
        <v>1.2707923448399214</v>
      </c>
      <c r="P207" s="154" t="s">
        <v>481</v>
      </c>
      <c r="Q207" s="768">
        <f t="shared" si="13"/>
        <v>923770253.86305404</v>
      </c>
      <c r="R207" s="770"/>
      <c r="S207" s="250" t="s">
        <v>247</v>
      </c>
      <c r="T207" s="250"/>
      <c r="U207" s="250"/>
    </row>
    <row r="208" spans="2:26" ht="15" customHeight="1" x14ac:dyDescent="0.25">
      <c r="B208" s="267" t="s">
        <v>264</v>
      </c>
      <c r="C208" s="255"/>
      <c r="D208" s="803"/>
      <c r="E208" s="803"/>
      <c r="F208" s="105" t="s">
        <v>155</v>
      </c>
      <c r="G208" s="828">
        <v>1177224657</v>
      </c>
      <c r="H208" s="828"/>
      <c r="I208" s="828"/>
      <c r="J208" s="822" t="s">
        <v>501</v>
      </c>
      <c r="K208" s="822"/>
      <c r="L208" s="804" t="s">
        <v>504</v>
      </c>
      <c r="M208" s="805"/>
      <c r="N208" s="156">
        <v>923770253.59000003</v>
      </c>
      <c r="O208" s="159">
        <f>142.5/111.82</f>
        <v>1.2743695224467895</v>
      </c>
      <c r="P208" s="154" t="s">
        <v>505</v>
      </c>
      <c r="Q208" s="768">
        <f t="shared" si="13"/>
        <v>923770253.65431583</v>
      </c>
      <c r="R208" s="770"/>
      <c r="S208" s="250" t="s">
        <v>506</v>
      </c>
      <c r="T208" s="250"/>
      <c r="U208" s="250"/>
    </row>
    <row r="209" spans="2:21" ht="15" customHeight="1" x14ac:dyDescent="0.25">
      <c r="B209" s="267" t="s">
        <v>267</v>
      </c>
      <c r="C209" s="255"/>
      <c r="D209" s="803"/>
      <c r="E209" s="803"/>
      <c r="F209" s="105" t="s">
        <v>155</v>
      </c>
      <c r="G209" s="828">
        <v>1177224657</v>
      </c>
      <c r="H209" s="828"/>
      <c r="I209" s="828"/>
      <c r="J209" s="822" t="s">
        <v>507</v>
      </c>
      <c r="K209" s="822"/>
      <c r="L209" s="804" t="s">
        <v>504</v>
      </c>
      <c r="M209" s="805"/>
      <c r="N209" s="156">
        <v>923770253.59000003</v>
      </c>
      <c r="O209" s="159">
        <f>142.5/111.82</f>
        <v>1.2743695224467895</v>
      </c>
      <c r="P209" s="154" t="s">
        <v>508</v>
      </c>
      <c r="Q209" s="768">
        <f t="shared" si="13"/>
        <v>923770253.65431583</v>
      </c>
      <c r="R209" s="770"/>
      <c r="S209" s="250" t="s">
        <v>247</v>
      </c>
      <c r="T209" s="250"/>
      <c r="U209" s="250"/>
    </row>
    <row r="210" spans="2:21" ht="15" customHeight="1" x14ac:dyDescent="0.25">
      <c r="B210" s="267" t="s">
        <v>511</v>
      </c>
      <c r="C210" s="255"/>
      <c r="D210" s="803"/>
      <c r="E210" s="803"/>
      <c r="F210" s="105" t="s">
        <v>155</v>
      </c>
      <c r="G210" s="828">
        <v>496102</v>
      </c>
      <c r="H210" s="828"/>
      <c r="I210" s="828"/>
      <c r="J210" s="822" t="s">
        <v>512</v>
      </c>
      <c r="K210" s="822"/>
      <c r="L210" s="834">
        <v>43432</v>
      </c>
      <c r="M210" s="805"/>
      <c r="N210" s="156"/>
      <c r="O210" s="159">
        <f>142.67/111.82</f>
        <v>1.2758898229297084</v>
      </c>
      <c r="P210" s="154" t="s">
        <v>508</v>
      </c>
      <c r="Q210" s="768">
        <f>+G210/O210</f>
        <v>388828.24448026915</v>
      </c>
      <c r="R210" s="770"/>
      <c r="S210" s="250" t="s">
        <v>513</v>
      </c>
      <c r="T210" s="250"/>
      <c r="U210" s="250"/>
    </row>
    <row r="211" spans="2:21" ht="15" customHeight="1" x14ac:dyDescent="0.25">
      <c r="B211" s="267" t="s">
        <v>271</v>
      </c>
      <c r="C211" s="255"/>
      <c r="D211" s="803"/>
      <c r="E211" s="803"/>
      <c r="F211" s="105" t="s">
        <v>155</v>
      </c>
      <c r="G211" s="828">
        <v>1178629066</v>
      </c>
      <c r="H211" s="828"/>
      <c r="I211" s="828"/>
      <c r="J211" s="822" t="s">
        <v>514</v>
      </c>
      <c r="K211" s="822"/>
      <c r="L211" s="814">
        <v>43431</v>
      </c>
      <c r="M211" s="805"/>
      <c r="N211" s="156">
        <v>923770253.59000003</v>
      </c>
      <c r="O211" s="159">
        <f>142.67/111.82</f>
        <v>1.2758898229297084</v>
      </c>
      <c r="P211" s="154" t="s">
        <v>508</v>
      </c>
      <c r="Q211" s="768">
        <f t="shared" ref="Q211" si="14">+G211/O211</f>
        <v>923770254.15378153</v>
      </c>
      <c r="R211" s="770"/>
      <c r="S211" s="250" t="s">
        <v>247</v>
      </c>
      <c r="T211" s="250"/>
      <c r="U211" s="250"/>
    </row>
    <row r="212" spans="2:21" ht="15" customHeight="1" x14ac:dyDescent="0.25">
      <c r="B212" s="267" t="s">
        <v>275</v>
      </c>
      <c r="C212" s="255"/>
      <c r="D212" s="803"/>
      <c r="E212" s="803"/>
      <c r="F212" s="105" t="s">
        <v>155</v>
      </c>
      <c r="G212" s="828">
        <v>1180033474</v>
      </c>
      <c r="H212" s="828"/>
      <c r="I212" s="828"/>
      <c r="J212" s="822" t="s">
        <v>531</v>
      </c>
      <c r="K212" s="822"/>
      <c r="L212" s="834">
        <v>43445</v>
      </c>
      <c r="M212" s="805"/>
      <c r="N212" s="156">
        <v>923770253.59000003</v>
      </c>
      <c r="O212" s="159">
        <f>142.84/111.82</f>
        <v>1.2774101234126276</v>
      </c>
      <c r="P212" s="154" t="s">
        <v>530</v>
      </c>
      <c r="Q212" s="768">
        <f>+G212/O212</f>
        <v>923770253.86922419</v>
      </c>
      <c r="R212" s="770"/>
      <c r="S212" s="250" t="s">
        <v>247</v>
      </c>
      <c r="T212" s="250"/>
      <c r="U212" s="250"/>
    </row>
    <row r="213" spans="2:21" ht="15" customHeight="1" x14ac:dyDescent="0.25">
      <c r="B213" s="267" t="s">
        <v>377</v>
      </c>
      <c r="C213" s="255"/>
      <c r="D213" s="803"/>
      <c r="E213" s="803"/>
      <c r="F213" s="105" t="s">
        <v>155</v>
      </c>
      <c r="G213" s="828">
        <v>1180033474</v>
      </c>
      <c r="H213" s="828"/>
      <c r="I213" s="828"/>
      <c r="J213" s="822" t="s">
        <v>532</v>
      </c>
      <c r="K213" s="822"/>
      <c r="L213" s="834">
        <v>43445</v>
      </c>
      <c r="M213" s="805"/>
      <c r="N213" s="156">
        <v>923770253.59000003</v>
      </c>
      <c r="O213" s="159">
        <f>142.84/111.82</f>
        <v>1.2774101234126276</v>
      </c>
      <c r="P213" s="154" t="s">
        <v>530</v>
      </c>
      <c r="Q213" s="768">
        <f t="shared" ref="Q213" si="15">+G213/O213</f>
        <v>923770253.86922419</v>
      </c>
      <c r="R213" s="770"/>
      <c r="S213" s="250" t="s">
        <v>247</v>
      </c>
      <c r="T213" s="250"/>
      <c r="U213" s="250"/>
    </row>
    <row r="214" spans="2:21" ht="15.75" x14ac:dyDescent="0.25">
      <c r="B214" s="267" t="s">
        <v>379</v>
      </c>
      <c r="C214" s="255"/>
      <c r="D214" s="803"/>
      <c r="E214" s="803"/>
      <c r="F214" s="105" t="s">
        <v>155</v>
      </c>
      <c r="G214" s="828">
        <v>1190690455</v>
      </c>
      <c r="H214" s="828"/>
      <c r="I214" s="828"/>
      <c r="J214" s="822" t="s">
        <v>546</v>
      </c>
      <c r="K214" s="822"/>
      <c r="L214" s="834">
        <v>43515</v>
      </c>
      <c r="M214" s="805"/>
      <c r="N214" s="156">
        <v>923770253.59000003</v>
      </c>
      <c r="O214" s="159">
        <f>100.6/78.05</f>
        <v>1.2889173606662396</v>
      </c>
      <c r="P214" s="154" t="s">
        <v>547</v>
      </c>
      <c r="Q214" s="768">
        <f t="shared" si="13"/>
        <v>923791153.20825052</v>
      </c>
      <c r="R214" s="770"/>
      <c r="S214" s="250" t="s">
        <v>247</v>
      </c>
      <c r="T214" s="250"/>
      <c r="U214" s="250"/>
    </row>
    <row r="215" spans="2:21" ht="15.75" x14ac:dyDescent="0.25">
      <c r="B215" s="267" t="s">
        <v>381</v>
      </c>
      <c r="C215" s="255"/>
      <c r="D215" s="803"/>
      <c r="E215" s="803"/>
      <c r="F215" s="105" t="s">
        <v>155</v>
      </c>
      <c r="G215" s="828">
        <v>1197547273</v>
      </c>
      <c r="H215" s="828"/>
      <c r="I215" s="828"/>
      <c r="J215" s="822" t="s">
        <v>557</v>
      </c>
      <c r="K215" s="822"/>
      <c r="L215" s="834">
        <v>43544</v>
      </c>
      <c r="M215" s="805"/>
      <c r="N215" s="156">
        <v>923770253.59000003</v>
      </c>
      <c r="O215" s="159">
        <f>101.18/78.05</f>
        <v>1.2963484945547727</v>
      </c>
      <c r="P215" s="154" t="s">
        <v>558</v>
      </c>
      <c r="Q215" s="768">
        <f t="shared" si="13"/>
        <v>923784983.76803708</v>
      </c>
      <c r="R215" s="770"/>
      <c r="S215" s="250" t="s">
        <v>247</v>
      </c>
      <c r="T215" s="250"/>
      <c r="U215" s="250"/>
    </row>
    <row r="216" spans="2:21" ht="15.75" x14ac:dyDescent="0.25">
      <c r="B216" s="267" t="s">
        <v>383</v>
      </c>
      <c r="C216" s="255"/>
      <c r="D216" s="803"/>
      <c r="E216" s="803"/>
      <c r="F216" s="105" t="s">
        <v>155</v>
      </c>
      <c r="G216" s="828">
        <v>1202759891</v>
      </c>
      <c r="H216" s="828"/>
      <c r="I216" s="828"/>
      <c r="J216" s="822" t="s">
        <v>620</v>
      </c>
      <c r="K216" s="822"/>
      <c r="L216" s="834">
        <v>43580</v>
      </c>
      <c r="M216" s="805"/>
      <c r="N216" s="156">
        <v>923770253.59000003</v>
      </c>
      <c r="O216" s="159">
        <f>101.62/78.05</f>
        <v>1.3019859064702115</v>
      </c>
      <c r="P216" s="154" t="s">
        <v>560</v>
      </c>
      <c r="Q216" s="768">
        <f t="shared" si="13"/>
        <v>923788717.6987797</v>
      </c>
      <c r="R216" s="770"/>
      <c r="S216" s="250" t="s">
        <v>247</v>
      </c>
      <c r="T216" s="250"/>
      <c r="U216" s="250"/>
    </row>
    <row r="217" spans="2:21" ht="56.25" customHeight="1" x14ac:dyDescent="0.25">
      <c r="B217" s="267" t="s">
        <v>749</v>
      </c>
      <c r="C217" s="255"/>
      <c r="D217" s="803"/>
      <c r="E217" s="803"/>
      <c r="F217" s="105" t="s">
        <v>155</v>
      </c>
      <c r="G217" s="828">
        <v>3521531954</v>
      </c>
      <c r="H217" s="828"/>
      <c r="I217" s="828"/>
      <c r="J217" s="822" t="s">
        <v>728</v>
      </c>
      <c r="K217" s="822"/>
      <c r="L217" s="834">
        <v>43612</v>
      </c>
      <c r="M217" s="805"/>
      <c r="N217" s="156">
        <v>923770253.59000003</v>
      </c>
      <c r="O217" s="159">
        <f>102.12/78.05</f>
        <v>1.3083920563741192</v>
      </c>
      <c r="P217" s="154" t="s">
        <v>621</v>
      </c>
      <c r="Q217" s="768">
        <f>+G217/O217</f>
        <v>2691495975.4181356</v>
      </c>
      <c r="R217" s="770"/>
      <c r="S217" s="250" t="s">
        <v>848</v>
      </c>
      <c r="T217" s="250"/>
      <c r="U217" s="250"/>
    </row>
    <row r="218" spans="2:21" ht="20.25" customHeight="1" x14ac:dyDescent="0.25">
      <c r="B218" s="267"/>
      <c r="C218" s="255"/>
      <c r="D218" s="803"/>
      <c r="E218" s="803"/>
      <c r="F218" s="105"/>
      <c r="G218" s="828"/>
      <c r="H218" s="828"/>
      <c r="I218" s="828"/>
      <c r="J218" s="822"/>
      <c r="K218" s="822"/>
      <c r="L218" s="834"/>
      <c r="M218" s="805"/>
      <c r="N218" s="156">
        <f>+N217</f>
        <v>923770253.59000003</v>
      </c>
      <c r="O218" s="159"/>
      <c r="P218" s="154"/>
      <c r="Q218" s="768"/>
      <c r="R218" s="770"/>
      <c r="S218" s="250" t="s">
        <v>849</v>
      </c>
      <c r="T218" s="250"/>
      <c r="U218" s="250"/>
    </row>
    <row r="219" spans="2:21" ht="50.25" customHeight="1" x14ac:dyDescent="0.25">
      <c r="B219" s="267"/>
      <c r="C219" s="255"/>
      <c r="D219" s="803"/>
      <c r="E219" s="803"/>
      <c r="F219" s="105"/>
      <c r="G219" s="828"/>
      <c r="H219" s="828"/>
      <c r="I219" s="828"/>
      <c r="J219" s="822"/>
      <c r="K219" s="822"/>
      <c r="L219" s="834"/>
      <c r="M219" s="805"/>
      <c r="N219" s="156">
        <v>852687174</v>
      </c>
      <c r="O219" s="159"/>
      <c r="P219" s="154"/>
      <c r="Q219" s="768"/>
      <c r="R219" s="770"/>
      <c r="S219" s="250" t="s">
        <v>850</v>
      </c>
      <c r="T219" s="250"/>
      <c r="U219" s="250"/>
    </row>
    <row r="220" spans="2:21" ht="50.25" customHeight="1" x14ac:dyDescent="0.25">
      <c r="B220" s="267" t="s">
        <v>511</v>
      </c>
      <c r="C220" s="255"/>
      <c r="D220" s="803"/>
      <c r="E220" s="803"/>
      <c r="F220" s="105" t="s">
        <v>155</v>
      </c>
      <c r="G220" s="828">
        <v>3761872.9</v>
      </c>
      <c r="H220" s="828"/>
      <c r="I220" s="828"/>
      <c r="J220" s="822" t="s">
        <v>851</v>
      </c>
      <c r="K220" s="822"/>
      <c r="L220" s="834">
        <v>43718</v>
      </c>
      <c r="M220" s="805"/>
      <c r="N220" s="156"/>
      <c r="O220" s="159"/>
      <c r="P220" s="154" t="s">
        <v>508</v>
      </c>
      <c r="Q220" s="835">
        <v>2851865.67</v>
      </c>
      <c r="R220" s="836"/>
      <c r="S220" s="250" t="s">
        <v>852</v>
      </c>
      <c r="T220" s="250"/>
      <c r="U220" s="250"/>
    </row>
    <row r="221" spans="2:21" ht="43.5" customHeight="1" x14ac:dyDescent="0.25">
      <c r="B221" s="267" t="s">
        <v>750</v>
      </c>
      <c r="C221" s="255"/>
      <c r="D221" s="803"/>
      <c r="E221" s="803"/>
      <c r="F221" s="105" t="s">
        <v>155</v>
      </c>
      <c r="G221" s="828">
        <v>0</v>
      </c>
      <c r="H221" s="828"/>
      <c r="I221" s="828"/>
      <c r="J221" s="822" t="s">
        <v>751</v>
      </c>
      <c r="K221" s="822"/>
      <c r="L221" s="834"/>
      <c r="M221" s="805"/>
      <c r="N221" s="156">
        <v>852687174</v>
      </c>
      <c r="O221" s="159">
        <f>103.03/78.05</f>
        <v>1.3200512491992313</v>
      </c>
      <c r="P221" s="154" t="s">
        <v>853</v>
      </c>
      <c r="Q221" s="768">
        <f t="shared" ref="Q221:Q225" si="16">+G221/O221</f>
        <v>0</v>
      </c>
      <c r="R221" s="770"/>
      <c r="S221" s="250" t="s">
        <v>854</v>
      </c>
      <c r="T221" s="250"/>
      <c r="U221" s="250"/>
    </row>
    <row r="222" spans="2:21" ht="34.5" customHeight="1" x14ac:dyDescent="0.25">
      <c r="B222" s="267" t="s">
        <v>855</v>
      </c>
      <c r="C222" s="255"/>
      <c r="D222" s="803"/>
      <c r="E222" s="803"/>
      <c r="F222" s="105" t="s">
        <v>155</v>
      </c>
      <c r="G222" s="828">
        <v>0</v>
      </c>
      <c r="H222" s="828"/>
      <c r="I222" s="828"/>
      <c r="J222" s="822" t="s">
        <v>856</v>
      </c>
      <c r="K222" s="822"/>
      <c r="L222" s="834"/>
      <c r="M222" s="805"/>
      <c r="N222" s="156">
        <v>852687174</v>
      </c>
      <c r="O222" s="159">
        <f>103.03/78.05</f>
        <v>1.3200512491992313</v>
      </c>
      <c r="P222" s="154" t="s">
        <v>857</v>
      </c>
      <c r="Q222" s="768">
        <f t="shared" si="16"/>
        <v>0</v>
      </c>
      <c r="R222" s="770"/>
      <c r="S222" s="250" t="s">
        <v>854</v>
      </c>
      <c r="T222" s="250"/>
      <c r="U222" s="250"/>
    </row>
    <row r="223" spans="2:21" ht="61.5" customHeight="1" x14ac:dyDescent="0.25">
      <c r="B223" s="267" t="s">
        <v>858</v>
      </c>
      <c r="C223" s="255"/>
      <c r="D223" s="803"/>
      <c r="E223" s="803"/>
      <c r="F223" s="105" t="s">
        <v>155</v>
      </c>
      <c r="G223" s="828">
        <v>5655984726</v>
      </c>
      <c r="H223" s="828"/>
      <c r="I223" s="828"/>
      <c r="J223" s="822" t="s">
        <v>859</v>
      </c>
      <c r="K223" s="822"/>
      <c r="L223" s="834">
        <v>43748</v>
      </c>
      <c r="M223" s="805"/>
      <c r="N223" s="156">
        <v>852687174</v>
      </c>
      <c r="O223" s="159">
        <f>103.26/78.05</f>
        <v>1.322998078155029</v>
      </c>
      <c r="P223" s="154" t="s">
        <v>860</v>
      </c>
      <c r="Q223" s="768">
        <f t="shared" si="16"/>
        <v>4275126940.3864026</v>
      </c>
      <c r="R223" s="770"/>
      <c r="S223" s="250" t="s">
        <v>861</v>
      </c>
      <c r="T223" s="250"/>
      <c r="U223" s="250"/>
    </row>
    <row r="224" spans="2:21" ht="27" customHeight="1" x14ac:dyDescent="0.25">
      <c r="B224" s="267" t="s">
        <v>862</v>
      </c>
      <c r="C224" s="255"/>
      <c r="D224" s="803"/>
      <c r="E224" s="803"/>
      <c r="F224" s="105" t="s">
        <v>155</v>
      </c>
      <c r="G224" s="828">
        <v>0</v>
      </c>
      <c r="H224" s="828"/>
      <c r="I224" s="828"/>
      <c r="J224" s="822" t="s">
        <v>863</v>
      </c>
      <c r="K224" s="822"/>
      <c r="L224" s="834"/>
      <c r="M224" s="805"/>
      <c r="N224" s="156">
        <v>852687174</v>
      </c>
      <c r="O224" s="159">
        <f t="shared" ref="O224:O225" si="17">103.26/78.05</f>
        <v>1.322998078155029</v>
      </c>
      <c r="P224" s="154" t="s">
        <v>860</v>
      </c>
      <c r="Q224" s="768">
        <f t="shared" si="16"/>
        <v>0</v>
      </c>
      <c r="R224" s="770"/>
      <c r="S224" s="250" t="s">
        <v>864</v>
      </c>
      <c r="T224" s="250"/>
      <c r="U224" s="250"/>
    </row>
    <row r="225" spans="2:21" ht="27" customHeight="1" x14ac:dyDescent="0.25">
      <c r="B225" s="267" t="s">
        <v>865</v>
      </c>
      <c r="C225" s="255"/>
      <c r="D225" s="803"/>
      <c r="E225" s="803"/>
      <c r="F225" s="105" t="s">
        <v>155</v>
      </c>
      <c r="G225" s="828">
        <v>0</v>
      </c>
      <c r="H225" s="828"/>
      <c r="I225" s="828"/>
      <c r="J225" s="822" t="s">
        <v>866</v>
      </c>
      <c r="K225" s="822"/>
      <c r="L225" s="834"/>
      <c r="M225" s="805"/>
      <c r="N225" s="156">
        <v>852687174</v>
      </c>
      <c r="O225" s="159">
        <f t="shared" si="17"/>
        <v>1.322998078155029</v>
      </c>
      <c r="P225" s="154" t="s">
        <v>860</v>
      </c>
      <c r="Q225" s="768">
        <f t="shared" si="16"/>
        <v>0</v>
      </c>
      <c r="R225" s="770"/>
      <c r="S225" s="250" t="s">
        <v>867</v>
      </c>
      <c r="T225" s="250"/>
      <c r="U225" s="250"/>
    </row>
    <row r="229" spans="2:21" ht="15" x14ac:dyDescent="0.2">
      <c r="B229" s="388" t="s">
        <v>350</v>
      </c>
      <c r="C229" s="388"/>
      <c r="D229" s="388"/>
      <c r="E229" s="388"/>
      <c r="F229" s="388"/>
      <c r="G229" s="388"/>
      <c r="H229" s="388"/>
      <c r="I229" s="388"/>
      <c r="J229" s="388"/>
      <c r="K229" s="388"/>
      <c r="L229" s="388"/>
      <c r="M229" s="388"/>
      <c r="N229" s="388"/>
      <c r="O229" s="388"/>
      <c r="P229" s="388"/>
      <c r="Q229" s="388"/>
      <c r="R229" s="388"/>
      <c r="S229" s="388"/>
      <c r="T229" s="388"/>
      <c r="U229" s="388"/>
    </row>
    <row r="230" spans="2:21" ht="15" x14ac:dyDescent="0.2">
      <c r="B230" s="725" t="s">
        <v>141</v>
      </c>
      <c r="C230" s="725"/>
      <c r="D230" s="726" t="s">
        <v>142</v>
      </c>
      <c r="E230" s="726"/>
      <c r="F230" s="726" t="s">
        <v>143</v>
      </c>
      <c r="G230" s="729" t="s">
        <v>144</v>
      </c>
      <c r="H230" s="729"/>
      <c r="I230" s="729"/>
      <c r="J230" s="729"/>
      <c r="K230" s="729"/>
      <c r="L230" s="729"/>
      <c r="M230" s="729"/>
      <c r="N230" s="729" t="s">
        <v>145</v>
      </c>
      <c r="O230" s="729"/>
      <c r="P230" s="729"/>
      <c r="Q230" s="729"/>
      <c r="R230" s="729"/>
      <c r="S230" s="729" t="s">
        <v>101</v>
      </c>
      <c r="T230" s="729"/>
      <c r="U230" s="729"/>
    </row>
    <row r="231" spans="2:21" ht="15" customHeight="1" x14ac:dyDescent="0.2">
      <c r="B231" s="725"/>
      <c r="C231" s="725"/>
      <c r="D231" s="726"/>
      <c r="E231" s="726"/>
      <c r="F231" s="726"/>
      <c r="G231" s="745" t="s">
        <v>146</v>
      </c>
      <c r="H231" s="726"/>
      <c r="I231" s="726"/>
      <c r="J231" s="745" t="s">
        <v>147</v>
      </c>
      <c r="K231" s="745"/>
      <c r="L231" s="745" t="s">
        <v>148</v>
      </c>
      <c r="M231" s="745"/>
      <c r="N231" s="221" t="s">
        <v>149</v>
      </c>
      <c r="O231" s="32" t="s">
        <v>150</v>
      </c>
      <c r="P231" s="221" t="s">
        <v>151</v>
      </c>
      <c r="Q231" s="745" t="s">
        <v>152</v>
      </c>
      <c r="R231" s="745"/>
      <c r="S231" s="729"/>
      <c r="T231" s="729"/>
      <c r="U231" s="729"/>
    </row>
    <row r="232" spans="2:21" ht="15" x14ac:dyDescent="0.2">
      <c r="B232" s="250" t="s">
        <v>153</v>
      </c>
      <c r="C232" s="250"/>
      <c r="D232" s="803"/>
      <c r="E232" s="803"/>
      <c r="F232" s="105" t="s">
        <v>155</v>
      </c>
      <c r="G232" s="837">
        <v>15367645546</v>
      </c>
      <c r="H232" s="837"/>
      <c r="I232" s="837"/>
      <c r="J232" s="406" t="s">
        <v>351</v>
      </c>
      <c r="K232" s="406"/>
      <c r="L232" s="820" t="s">
        <v>325</v>
      </c>
      <c r="M232" s="803"/>
      <c r="N232" s="227">
        <v>12478470154</v>
      </c>
      <c r="O232" s="81">
        <f>137.71/111.82</f>
        <v>1.2315328206045431</v>
      </c>
      <c r="P232" s="54" t="s">
        <v>263</v>
      </c>
      <c r="Q232" s="741">
        <f>+G232/O232</f>
        <v>12478470154.336794</v>
      </c>
      <c r="R232" s="741"/>
      <c r="S232" s="250" t="s">
        <v>247</v>
      </c>
      <c r="T232" s="250"/>
      <c r="U232" s="250"/>
    </row>
    <row r="233" spans="2:21" ht="15" hidden="1" x14ac:dyDescent="0.2">
      <c r="B233" s="210"/>
      <c r="C233" s="210"/>
      <c r="D233" s="217"/>
      <c r="E233" s="217"/>
      <c r="F233" s="105"/>
      <c r="G233" s="218"/>
      <c r="H233" s="218"/>
      <c r="I233" s="218"/>
      <c r="J233" s="216"/>
      <c r="K233" s="216"/>
      <c r="L233" s="222"/>
      <c r="M233" s="217"/>
      <c r="N233" s="227"/>
      <c r="O233" s="81"/>
      <c r="P233" s="54"/>
      <c r="Q233" s="219"/>
      <c r="R233" s="219"/>
      <c r="S233" s="210"/>
      <c r="T233" s="210"/>
      <c r="U233" s="210"/>
    </row>
    <row r="234" spans="2:21" ht="15" hidden="1" x14ac:dyDescent="0.2">
      <c r="B234" s="210"/>
      <c r="C234" s="210"/>
      <c r="D234" s="217"/>
      <c r="E234" s="217"/>
      <c r="F234" s="105"/>
      <c r="G234" s="218"/>
      <c r="H234" s="218"/>
      <c r="I234" s="218"/>
      <c r="J234" s="216"/>
      <c r="K234" s="216"/>
      <c r="L234" s="222"/>
      <c r="M234" s="217"/>
      <c r="N234" s="227"/>
      <c r="O234" s="81"/>
      <c r="P234" s="54"/>
      <c r="Q234" s="219"/>
      <c r="R234" s="219"/>
      <c r="S234" s="210"/>
      <c r="T234" s="210"/>
      <c r="U234" s="210"/>
    </row>
    <row r="235" spans="2:21" ht="21.75" hidden="1" customHeight="1" x14ac:dyDescent="0.2"/>
    <row r="236" spans="2:21" hidden="1" x14ac:dyDescent="0.2"/>
    <row r="238" spans="2:21" x14ac:dyDescent="0.2">
      <c r="N238" s="117" t="s">
        <v>352</v>
      </c>
    </row>
    <row r="239" spans="2:21" ht="14.25" x14ac:dyDescent="0.2">
      <c r="B239" s="213"/>
      <c r="C239" s="211"/>
      <c r="D239" s="108"/>
      <c r="E239" s="108"/>
      <c r="F239" s="108"/>
      <c r="G239" s="151"/>
      <c r="H239" s="151"/>
      <c r="I239" s="151"/>
      <c r="J239" s="46"/>
      <c r="K239" s="46"/>
      <c r="L239" s="47"/>
      <c r="M239" s="47"/>
      <c r="N239" s="48"/>
      <c r="O239" s="48"/>
      <c r="P239" s="48"/>
      <c r="Q239" s="151"/>
      <c r="R239" s="151"/>
      <c r="S239" s="50"/>
      <c r="T239" s="50"/>
      <c r="U239" s="51"/>
    </row>
    <row r="240" spans="2:21" ht="15" x14ac:dyDescent="0.2">
      <c r="B240" s="466" t="s">
        <v>353</v>
      </c>
      <c r="C240" s="467"/>
      <c r="D240" s="467"/>
      <c r="E240" s="467"/>
      <c r="F240" s="467"/>
      <c r="G240" s="467"/>
      <c r="H240" s="467"/>
      <c r="I240" s="467"/>
      <c r="J240" s="467"/>
      <c r="K240" s="467"/>
      <c r="L240" s="467"/>
      <c r="M240" s="467"/>
      <c r="N240" s="467"/>
      <c r="O240" s="467"/>
      <c r="P240" s="467"/>
      <c r="Q240" s="467"/>
      <c r="R240" s="467"/>
      <c r="S240" s="467"/>
      <c r="T240" s="467"/>
      <c r="U240" s="468"/>
    </row>
    <row r="241" spans="2:24" ht="15" x14ac:dyDescent="0.2">
      <c r="B241" s="725" t="s">
        <v>141</v>
      </c>
      <c r="C241" s="725"/>
      <c r="D241" s="726" t="s">
        <v>142</v>
      </c>
      <c r="E241" s="726"/>
      <c r="F241" s="726" t="s">
        <v>143</v>
      </c>
      <c r="G241" s="729" t="s">
        <v>144</v>
      </c>
      <c r="H241" s="729"/>
      <c r="I241" s="729"/>
      <c r="J241" s="729"/>
      <c r="K241" s="729"/>
      <c r="L241" s="729"/>
      <c r="M241" s="729"/>
      <c r="N241" s="729" t="s">
        <v>145</v>
      </c>
      <c r="O241" s="729"/>
      <c r="P241" s="729"/>
      <c r="Q241" s="729"/>
      <c r="R241" s="729"/>
      <c r="S241" s="729" t="s">
        <v>101</v>
      </c>
      <c r="T241" s="729"/>
      <c r="U241" s="729"/>
    </row>
    <row r="242" spans="2:24" ht="30" x14ac:dyDescent="0.2">
      <c r="B242" s="725"/>
      <c r="C242" s="725"/>
      <c r="D242" s="726"/>
      <c r="E242" s="726"/>
      <c r="F242" s="726"/>
      <c r="G242" s="745" t="s">
        <v>146</v>
      </c>
      <c r="H242" s="726"/>
      <c r="I242" s="726"/>
      <c r="J242" s="745" t="s">
        <v>147</v>
      </c>
      <c r="K242" s="745"/>
      <c r="L242" s="745" t="s">
        <v>148</v>
      </c>
      <c r="M242" s="745"/>
      <c r="N242" s="221" t="s">
        <v>149</v>
      </c>
      <c r="O242" s="32" t="s">
        <v>150</v>
      </c>
      <c r="P242" s="221" t="s">
        <v>151</v>
      </c>
      <c r="Q242" s="745" t="s">
        <v>152</v>
      </c>
      <c r="R242" s="745"/>
      <c r="S242" s="729"/>
      <c r="T242" s="729"/>
      <c r="U242" s="729"/>
    </row>
    <row r="243" spans="2:24" ht="14.25" customHeight="1" x14ac:dyDescent="0.2">
      <c r="B243" s="267" t="s">
        <v>153</v>
      </c>
      <c r="C243" s="255"/>
      <c r="D243" s="406" t="s">
        <v>242</v>
      </c>
      <c r="E243" s="406"/>
      <c r="F243" s="105" t="s">
        <v>155</v>
      </c>
      <c r="G243" s="838">
        <v>3039215719</v>
      </c>
      <c r="H243" s="838"/>
      <c r="I243" s="838"/>
      <c r="J243" s="839" t="s">
        <v>354</v>
      </c>
      <c r="K243" s="840"/>
      <c r="L243" s="841" t="s">
        <v>355</v>
      </c>
      <c r="M243" s="842"/>
      <c r="N243" s="160">
        <v>2456948393</v>
      </c>
      <c r="O243" s="81">
        <f>138.32/111.82</f>
        <v>1.2369880164550171</v>
      </c>
      <c r="P243" s="161" t="s">
        <v>539</v>
      </c>
      <c r="Q243" s="843">
        <f t="shared" ref="Q243:Q255" si="18">+G243/O243</f>
        <v>2456948392.8468766</v>
      </c>
      <c r="R243" s="844"/>
      <c r="S243" s="250" t="s">
        <v>356</v>
      </c>
      <c r="T243" s="250"/>
      <c r="U243" s="250"/>
    </row>
    <row r="244" spans="2:24" ht="14.25" customHeight="1" x14ac:dyDescent="0.2">
      <c r="B244" s="267" t="s">
        <v>157</v>
      </c>
      <c r="C244" s="255"/>
      <c r="D244" s="406" t="s">
        <v>242</v>
      </c>
      <c r="E244" s="406"/>
      <c r="F244" s="105" t="s">
        <v>155</v>
      </c>
      <c r="G244" s="838">
        <f>11645347+3039215719</f>
        <v>3050861066</v>
      </c>
      <c r="H244" s="838"/>
      <c r="I244" s="845"/>
      <c r="J244" s="839" t="s">
        <v>357</v>
      </c>
      <c r="K244" s="840"/>
      <c r="L244" s="846" t="s">
        <v>358</v>
      </c>
      <c r="M244" s="846"/>
      <c r="N244" s="160">
        <v>2456948393</v>
      </c>
      <c r="O244" s="81">
        <f>138.85/111.82</f>
        <v>1.2417277767841173</v>
      </c>
      <c r="P244" s="162" t="s">
        <v>340</v>
      </c>
      <c r="Q244" s="843">
        <f t="shared" si="18"/>
        <v>2456948393.230969</v>
      </c>
      <c r="R244" s="844"/>
      <c r="S244" s="250" t="s">
        <v>356</v>
      </c>
      <c r="T244" s="250"/>
      <c r="U244" s="250"/>
    </row>
    <row r="245" spans="2:24" ht="14.25" x14ac:dyDescent="0.2">
      <c r="B245" s="267" t="s">
        <v>159</v>
      </c>
      <c r="C245" s="255"/>
      <c r="D245" s="406" t="s">
        <v>242</v>
      </c>
      <c r="E245" s="406"/>
      <c r="F245" s="105" t="s">
        <v>155</v>
      </c>
      <c r="G245" s="838">
        <v>3069977012</v>
      </c>
      <c r="H245" s="838"/>
      <c r="I245" s="845"/>
      <c r="J245" s="839" t="s">
        <v>359</v>
      </c>
      <c r="K245" s="840"/>
      <c r="L245" s="846">
        <v>43150</v>
      </c>
      <c r="M245" s="846"/>
      <c r="N245" s="160">
        <v>2456948393</v>
      </c>
      <c r="O245" s="81">
        <f>139.72/111.82</f>
        <v>1.2495081380790556</v>
      </c>
      <c r="P245" s="155" t="s">
        <v>360</v>
      </c>
      <c r="Q245" s="843">
        <f t="shared" si="18"/>
        <v>2456948393.0850272</v>
      </c>
      <c r="R245" s="844"/>
      <c r="S245" s="250" t="s">
        <v>356</v>
      </c>
      <c r="T245" s="250"/>
      <c r="U245" s="250"/>
    </row>
    <row r="246" spans="2:24" ht="14.25" x14ac:dyDescent="0.2">
      <c r="B246" s="267" t="s">
        <v>161</v>
      </c>
      <c r="C246" s="255"/>
      <c r="D246" s="406" t="s">
        <v>242</v>
      </c>
      <c r="E246" s="406"/>
      <c r="F246" s="105" t="s">
        <v>155</v>
      </c>
      <c r="G246" s="838">
        <v>3069977012</v>
      </c>
      <c r="H246" s="838"/>
      <c r="I246" s="845"/>
      <c r="J246" s="839" t="s">
        <v>361</v>
      </c>
      <c r="K246" s="840"/>
      <c r="L246" s="846">
        <v>43157</v>
      </c>
      <c r="M246" s="846"/>
      <c r="N246" s="160">
        <v>2456948393</v>
      </c>
      <c r="O246" s="81">
        <f>139.72/111.82</f>
        <v>1.2495081380790556</v>
      </c>
      <c r="P246" s="155" t="s">
        <v>362</v>
      </c>
      <c r="Q246" s="843">
        <f t="shared" si="18"/>
        <v>2456948393.0850272</v>
      </c>
      <c r="R246" s="844"/>
      <c r="S246" s="250" t="s">
        <v>322</v>
      </c>
      <c r="T246" s="250"/>
      <c r="U246" s="250"/>
    </row>
    <row r="247" spans="2:24" ht="36" customHeight="1" x14ac:dyDescent="0.2">
      <c r="B247" s="848" t="s">
        <v>163</v>
      </c>
      <c r="C247" s="849"/>
      <c r="D247" s="850" t="s">
        <v>242</v>
      </c>
      <c r="E247" s="850"/>
      <c r="F247" s="118" t="s">
        <v>155</v>
      </c>
      <c r="G247" s="851">
        <v>3091729640</v>
      </c>
      <c r="H247" s="851"/>
      <c r="I247" s="843"/>
      <c r="J247" s="852" t="s">
        <v>363</v>
      </c>
      <c r="K247" s="853"/>
      <c r="L247" s="854">
        <v>43182</v>
      </c>
      <c r="M247" s="854"/>
      <c r="N247" s="160">
        <v>2456948393</v>
      </c>
      <c r="O247" s="153">
        <f>140.71/111.82</f>
        <v>1.2583616526560546</v>
      </c>
      <c r="P247" s="155" t="s">
        <v>349</v>
      </c>
      <c r="Q247" s="843">
        <f t="shared" si="18"/>
        <v>2456948392.7567334</v>
      </c>
      <c r="R247" s="844"/>
      <c r="S247" s="847" t="s">
        <v>322</v>
      </c>
      <c r="T247" s="847"/>
      <c r="U247" s="847"/>
      <c r="X247" s="103"/>
    </row>
    <row r="248" spans="2:24" ht="14.25" x14ac:dyDescent="0.2">
      <c r="B248" s="267" t="s">
        <v>165</v>
      </c>
      <c r="C248" s="255"/>
      <c r="D248" s="406" t="s">
        <v>242</v>
      </c>
      <c r="E248" s="406"/>
      <c r="F248" s="105" t="s">
        <v>155</v>
      </c>
      <c r="G248" s="838">
        <f>3099200240+14282029</f>
        <v>3113482269</v>
      </c>
      <c r="H248" s="838"/>
      <c r="I248" s="845"/>
      <c r="J248" s="839" t="s">
        <v>364</v>
      </c>
      <c r="K248" s="840"/>
      <c r="L248" s="846">
        <v>43237</v>
      </c>
      <c r="M248" s="846"/>
      <c r="N248" s="160">
        <v>2456948393</v>
      </c>
      <c r="O248" s="153">
        <f>141.7/111.82</f>
        <v>1.2672151672330532</v>
      </c>
      <c r="P248" s="155" t="s">
        <v>454</v>
      </c>
      <c r="Q248" s="843">
        <f t="shared" si="18"/>
        <v>2456948393.2221594</v>
      </c>
      <c r="R248" s="844"/>
      <c r="S248" s="250" t="s">
        <v>322</v>
      </c>
      <c r="T248" s="250"/>
      <c r="U248" s="250"/>
      <c r="X248" s="104"/>
    </row>
    <row r="249" spans="2:24" ht="14.25" x14ac:dyDescent="0.2">
      <c r="B249" s="267" t="s">
        <v>167</v>
      </c>
      <c r="C249" s="255"/>
      <c r="D249" s="406" t="s">
        <v>242</v>
      </c>
      <c r="E249" s="406"/>
      <c r="F249" s="105" t="s">
        <v>155</v>
      </c>
      <c r="G249" s="838">
        <v>3113482269</v>
      </c>
      <c r="H249" s="838"/>
      <c r="I249" s="845"/>
      <c r="J249" s="839" t="s">
        <v>365</v>
      </c>
      <c r="K249" s="840"/>
      <c r="L249" s="846">
        <v>43249</v>
      </c>
      <c r="M249" s="846"/>
      <c r="N249" s="160">
        <v>2456948393</v>
      </c>
      <c r="O249" s="153">
        <f>141.7/111.82</f>
        <v>1.2672151672330532</v>
      </c>
      <c r="P249" s="155" t="s">
        <v>455</v>
      </c>
      <c r="Q249" s="843">
        <f t="shared" si="18"/>
        <v>2456948393.2221594</v>
      </c>
      <c r="R249" s="844"/>
      <c r="S249" s="250" t="s">
        <v>322</v>
      </c>
      <c r="T249" s="250"/>
      <c r="U249" s="250"/>
    </row>
    <row r="250" spans="2:24" ht="45" customHeight="1" x14ac:dyDescent="0.2">
      <c r="B250" s="267" t="s">
        <v>169</v>
      </c>
      <c r="C250" s="255"/>
      <c r="D250" s="406" t="s">
        <v>242</v>
      </c>
      <c r="E250" s="406"/>
      <c r="F250" s="105" t="s">
        <v>155</v>
      </c>
      <c r="G250" s="838">
        <v>3126226233</v>
      </c>
      <c r="H250" s="838"/>
      <c r="I250" s="845"/>
      <c r="J250" s="839" t="s">
        <v>366</v>
      </c>
      <c r="K250" s="840"/>
      <c r="L250" s="846">
        <v>43305</v>
      </c>
      <c r="M250" s="846"/>
      <c r="N250" s="160">
        <v>2456948393</v>
      </c>
      <c r="O250" s="153">
        <f>142.28/111.82</f>
        <v>1.272402074763012</v>
      </c>
      <c r="P250" s="155" t="s">
        <v>477</v>
      </c>
      <c r="Q250" s="843">
        <f t="shared" si="18"/>
        <v>2456948393.1266518</v>
      </c>
      <c r="R250" s="844"/>
      <c r="S250" s="250" t="s">
        <v>356</v>
      </c>
      <c r="T250" s="250"/>
      <c r="U250" s="250"/>
    </row>
    <row r="251" spans="2:24" ht="14.25" x14ac:dyDescent="0.2">
      <c r="B251" s="267" t="s">
        <v>251</v>
      </c>
      <c r="C251" s="255"/>
      <c r="D251" s="406" t="s">
        <v>242</v>
      </c>
      <c r="E251" s="406"/>
      <c r="F251" s="105" t="s">
        <v>155</v>
      </c>
      <c r="G251" s="838">
        <v>3126226233</v>
      </c>
      <c r="H251" s="838"/>
      <c r="I251" s="845"/>
      <c r="J251" s="839" t="s">
        <v>367</v>
      </c>
      <c r="K251" s="840"/>
      <c r="L251" s="846">
        <v>43313</v>
      </c>
      <c r="M251" s="846"/>
      <c r="N251" s="160">
        <v>2456948393</v>
      </c>
      <c r="O251" s="153">
        <f>142.28/111.82</f>
        <v>1.272402074763012</v>
      </c>
      <c r="P251" s="155" t="s">
        <v>477</v>
      </c>
      <c r="Q251" s="843">
        <f t="shared" si="18"/>
        <v>2456948393.1266518</v>
      </c>
      <c r="R251" s="844"/>
      <c r="S251" s="250" t="s">
        <v>322</v>
      </c>
      <c r="T251" s="250"/>
      <c r="U251" s="250"/>
    </row>
    <row r="252" spans="2:24" ht="48" customHeight="1" x14ac:dyDescent="0.2">
      <c r="B252" s="848" t="s">
        <v>253</v>
      </c>
      <c r="C252" s="849"/>
      <c r="D252" s="850" t="s">
        <v>242</v>
      </c>
      <c r="E252" s="850"/>
      <c r="F252" s="118" t="s">
        <v>155</v>
      </c>
      <c r="G252" s="851">
        <v>3122051486</v>
      </c>
      <c r="H252" s="851"/>
      <c r="I252" s="843"/>
      <c r="J252" s="852" t="s">
        <v>368</v>
      </c>
      <c r="K252" s="853"/>
      <c r="L252" s="854">
        <v>43353</v>
      </c>
      <c r="M252" s="854"/>
      <c r="N252" s="160">
        <v>2456948393</v>
      </c>
      <c r="O252" s="153">
        <f>142.27/111.82</f>
        <v>1.2723126453228404</v>
      </c>
      <c r="P252" s="155" t="s">
        <v>492</v>
      </c>
      <c r="Q252" s="843">
        <f t="shared" si="18"/>
        <v>2453839861.9843955</v>
      </c>
      <c r="R252" s="844"/>
      <c r="S252" s="250" t="s">
        <v>493</v>
      </c>
      <c r="T252" s="250"/>
      <c r="U252" s="250"/>
    </row>
    <row r="253" spans="2:24" ht="14.25" x14ac:dyDescent="0.2">
      <c r="B253" s="267" t="s">
        <v>255</v>
      </c>
      <c r="C253" s="255"/>
      <c r="D253" s="406" t="s">
        <v>242</v>
      </c>
      <c r="E253" s="406"/>
      <c r="F253" s="105" t="s">
        <v>155</v>
      </c>
      <c r="G253" s="838">
        <v>3131060150</v>
      </c>
      <c r="H253" s="838"/>
      <c r="I253" s="845"/>
      <c r="J253" s="839" t="s">
        <v>369</v>
      </c>
      <c r="K253" s="840"/>
      <c r="L253" s="846">
        <v>43384</v>
      </c>
      <c r="M253" s="846"/>
      <c r="N253" s="160">
        <v>2456948393</v>
      </c>
      <c r="O253" s="153">
        <f>142.5/111.82</f>
        <v>1.2743695224467895</v>
      </c>
      <c r="P253" s="155" t="s">
        <v>505</v>
      </c>
      <c r="Q253" s="843">
        <f t="shared" si="18"/>
        <v>2456948392.7929826</v>
      </c>
      <c r="R253" s="844"/>
      <c r="S253" s="250" t="s">
        <v>322</v>
      </c>
      <c r="T253" s="250"/>
      <c r="U253" s="250"/>
    </row>
    <row r="254" spans="2:24" ht="14.25" x14ac:dyDescent="0.2">
      <c r="B254" s="267" t="s">
        <v>257</v>
      </c>
      <c r="C254" s="255"/>
      <c r="D254" s="406" t="s">
        <v>242</v>
      </c>
      <c r="E254" s="406"/>
      <c r="F254" s="105" t="s">
        <v>155</v>
      </c>
      <c r="G254" s="838">
        <v>3131060150</v>
      </c>
      <c r="H254" s="838"/>
      <c r="I254" s="845"/>
      <c r="J254" s="839" t="s">
        <v>370</v>
      </c>
      <c r="K254" s="840"/>
      <c r="L254" s="846">
        <v>43384</v>
      </c>
      <c r="M254" s="846"/>
      <c r="N254" s="160">
        <v>2456948393</v>
      </c>
      <c r="O254" s="153">
        <f>142.5/111.82</f>
        <v>1.2743695224467895</v>
      </c>
      <c r="P254" s="155" t="s">
        <v>505</v>
      </c>
      <c r="Q254" s="843">
        <f t="shared" si="18"/>
        <v>2456948392.7929826</v>
      </c>
      <c r="R254" s="844"/>
      <c r="S254" s="250" t="s">
        <v>322</v>
      </c>
      <c r="T254" s="250"/>
      <c r="U254" s="250"/>
    </row>
    <row r="255" spans="2:24" ht="14.25" x14ac:dyDescent="0.2">
      <c r="B255" s="213"/>
      <c r="C255" s="212"/>
      <c r="D255" s="406" t="s">
        <v>242</v>
      </c>
      <c r="E255" s="406"/>
      <c r="F255" s="105" t="s">
        <v>155</v>
      </c>
      <c r="G255" s="838">
        <v>4008101</v>
      </c>
      <c r="H255" s="838"/>
      <c r="I255" s="845"/>
      <c r="J255" s="839" t="s">
        <v>515</v>
      </c>
      <c r="K255" s="840"/>
      <c r="L255" s="841">
        <v>43431</v>
      </c>
      <c r="M255" s="842"/>
      <c r="N255" s="160"/>
      <c r="O255" s="153">
        <f>142.5/111.82</f>
        <v>1.2743695224467895</v>
      </c>
      <c r="P255" s="155" t="s">
        <v>516</v>
      </c>
      <c r="Q255" s="843">
        <f t="shared" si="18"/>
        <v>3145163.8864561403</v>
      </c>
      <c r="R255" s="844"/>
      <c r="S255" s="250" t="s">
        <v>517</v>
      </c>
      <c r="T255" s="250"/>
      <c r="U255" s="250"/>
    </row>
    <row r="256" spans="2:24" ht="14.25" x14ac:dyDescent="0.2">
      <c r="B256" s="267" t="s">
        <v>259</v>
      </c>
      <c r="C256" s="255"/>
      <c r="D256" s="406" t="s">
        <v>242</v>
      </c>
      <c r="E256" s="406"/>
      <c r="F256" s="105" t="s">
        <v>155</v>
      </c>
      <c r="G256" s="838">
        <v>3134795450</v>
      </c>
      <c r="H256" s="838"/>
      <c r="I256" s="845"/>
      <c r="J256" s="839" t="s">
        <v>371</v>
      </c>
      <c r="K256" s="840"/>
      <c r="L256" s="846">
        <v>43432</v>
      </c>
      <c r="M256" s="846"/>
      <c r="N256" s="160">
        <v>2456948393</v>
      </c>
      <c r="O256" s="153">
        <f>142.67/111.82</f>
        <v>1.2758898229297084</v>
      </c>
      <c r="P256" s="155" t="s">
        <v>516</v>
      </c>
      <c r="Q256" s="843">
        <f>+G256/O256</f>
        <v>2456948392.9277353</v>
      </c>
      <c r="R256" s="844"/>
      <c r="S256" s="250" t="s">
        <v>322</v>
      </c>
      <c r="T256" s="250"/>
      <c r="U256" s="250"/>
    </row>
    <row r="257" spans="2:21" ht="14.25" x14ac:dyDescent="0.2">
      <c r="B257" s="267" t="s">
        <v>261</v>
      </c>
      <c r="C257" s="255"/>
      <c r="D257" s="406" t="s">
        <v>242</v>
      </c>
      <c r="E257" s="406"/>
      <c r="F257" s="105" t="s">
        <v>155</v>
      </c>
      <c r="G257" s="838">
        <v>3138530750</v>
      </c>
      <c r="H257" s="838"/>
      <c r="I257" s="845"/>
      <c r="J257" s="839" t="s">
        <v>372</v>
      </c>
      <c r="K257" s="840"/>
      <c r="L257" s="846">
        <v>43444</v>
      </c>
      <c r="M257" s="846"/>
      <c r="N257" s="160">
        <v>2456948393</v>
      </c>
      <c r="O257" s="153">
        <f>142.84/111.82</f>
        <v>1.2774101234126276</v>
      </c>
      <c r="P257" s="155" t="s">
        <v>521</v>
      </c>
      <c r="Q257" s="843">
        <f t="shared" ref="Q257" si="19">+G257/O257</f>
        <v>2456948393.0621672</v>
      </c>
      <c r="R257" s="844"/>
      <c r="S257" s="250" t="s">
        <v>322</v>
      </c>
      <c r="T257" s="250"/>
      <c r="U257" s="250"/>
    </row>
    <row r="258" spans="2:21" ht="14.25" x14ac:dyDescent="0.2">
      <c r="B258" s="267" t="s">
        <v>264</v>
      </c>
      <c r="C258" s="255"/>
      <c r="D258" s="406" t="s">
        <v>242</v>
      </c>
      <c r="E258" s="406"/>
      <c r="F258" s="105" t="s">
        <v>155</v>
      </c>
      <c r="G258" s="838">
        <v>3138530750</v>
      </c>
      <c r="H258" s="838"/>
      <c r="I258" s="845"/>
      <c r="J258" s="839" t="s">
        <v>373</v>
      </c>
      <c r="K258" s="840"/>
      <c r="L258" s="846">
        <v>43444</v>
      </c>
      <c r="M258" s="846"/>
      <c r="N258" s="160">
        <v>2456948393</v>
      </c>
      <c r="O258" s="153">
        <f>142.84/111.82</f>
        <v>1.2774101234126276</v>
      </c>
      <c r="P258" s="155" t="s">
        <v>521</v>
      </c>
      <c r="Q258" s="843">
        <f>+G258/O258</f>
        <v>2456948393.0621672</v>
      </c>
      <c r="R258" s="844"/>
      <c r="S258" s="250" t="s">
        <v>322</v>
      </c>
      <c r="T258" s="250"/>
      <c r="U258" s="250"/>
    </row>
    <row r="259" spans="2:21" ht="14.25" x14ac:dyDescent="0.2">
      <c r="B259" s="267" t="s">
        <v>267</v>
      </c>
      <c r="C259" s="255"/>
      <c r="D259" s="406" t="s">
        <v>242</v>
      </c>
      <c r="E259" s="406"/>
      <c r="F259" s="105" t="s">
        <v>155</v>
      </c>
      <c r="G259" s="838">
        <v>3166875084</v>
      </c>
      <c r="H259" s="838"/>
      <c r="I259" s="845"/>
      <c r="J259" s="839" t="s">
        <v>374</v>
      </c>
      <c r="K259" s="840"/>
      <c r="L259" s="846">
        <v>43507</v>
      </c>
      <c r="M259" s="846"/>
      <c r="N259" s="160">
        <v>2456948393</v>
      </c>
      <c r="O259" s="153">
        <f>100.6/78.05</f>
        <v>1.2889173606662396</v>
      </c>
      <c r="P259" s="155" t="s">
        <v>545</v>
      </c>
      <c r="Q259" s="843">
        <f>+G259/O259</f>
        <v>2457003979.1868787</v>
      </c>
      <c r="R259" s="844"/>
      <c r="S259" s="250" t="s">
        <v>322</v>
      </c>
      <c r="T259" s="250"/>
      <c r="U259" s="250"/>
    </row>
    <row r="260" spans="2:21" ht="14.25" x14ac:dyDescent="0.2">
      <c r="B260" s="267" t="s">
        <v>271</v>
      </c>
      <c r="C260" s="255"/>
      <c r="D260" s="406" t="s">
        <v>242</v>
      </c>
      <c r="E260" s="406"/>
      <c r="F260" s="105" t="s">
        <v>155</v>
      </c>
      <c r="G260" s="838">
        <v>7000000000</v>
      </c>
      <c r="H260" s="838"/>
      <c r="I260" s="845"/>
      <c r="J260" s="839" t="s">
        <v>375</v>
      </c>
      <c r="K260" s="840"/>
      <c r="L260" s="846">
        <v>43550</v>
      </c>
      <c r="M260" s="846"/>
      <c r="N260" s="160">
        <v>2456948393</v>
      </c>
      <c r="O260" s="153">
        <f>101.18/78.05</f>
        <v>1.2963484945547727</v>
      </c>
      <c r="P260" s="155" t="s">
        <v>558</v>
      </c>
      <c r="Q260" s="843">
        <f>+G260/O260</f>
        <v>5399782565.7244511</v>
      </c>
      <c r="R260" s="844"/>
      <c r="S260" s="250" t="s">
        <v>559</v>
      </c>
      <c r="T260" s="250"/>
      <c r="U260" s="250"/>
    </row>
    <row r="261" spans="2:21" ht="30" customHeight="1" x14ac:dyDescent="0.2">
      <c r="B261" s="267" t="s">
        <v>275</v>
      </c>
      <c r="C261" s="255"/>
      <c r="D261" s="406" t="s">
        <v>242</v>
      </c>
      <c r="E261" s="406"/>
      <c r="F261" s="105" t="s">
        <v>155</v>
      </c>
      <c r="G261" s="855"/>
      <c r="H261" s="856"/>
      <c r="I261" s="856"/>
      <c r="J261" s="839" t="s">
        <v>376</v>
      </c>
      <c r="K261" s="840"/>
      <c r="L261" s="846"/>
      <c r="M261" s="846"/>
      <c r="N261" s="160">
        <v>2456948393</v>
      </c>
      <c r="O261" s="153">
        <f t="shared" ref="O261:O262" si="20">101.18/78.05</f>
        <v>1.2963484945547727</v>
      </c>
      <c r="P261" s="155"/>
      <c r="Q261" s="843"/>
      <c r="R261" s="844"/>
      <c r="S261" s="857" t="s">
        <v>622</v>
      </c>
      <c r="T261" s="857"/>
      <c r="U261" s="857"/>
    </row>
    <row r="262" spans="2:21" ht="18.75" customHeight="1" x14ac:dyDescent="0.2">
      <c r="B262" s="267" t="s">
        <v>377</v>
      </c>
      <c r="C262" s="255"/>
      <c r="D262" s="406" t="s">
        <v>242</v>
      </c>
      <c r="E262" s="406"/>
      <c r="F262" s="105" t="s">
        <v>155</v>
      </c>
      <c r="G262" s="855"/>
      <c r="H262" s="856"/>
      <c r="I262" s="856"/>
      <c r="J262" s="839" t="s">
        <v>378</v>
      </c>
      <c r="K262" s="840"/>
      <c r="L262" s="846"/>
      <c r="M262" s="846"/>
      <c r="N262" s="163">
        <v>1455974867</v>
      </c>
      <c r="O262" s="153">
        <f t="shared" si="20"/>
        <v>1.2963484945547727</v>
      </c>
      <c r="P262" s="155"/>
      <c r="Q262" s="843"/>
      <c r="R262" s="844"/>
      <c r="S262" s="857" t="s">
        <v>622</v>
      </c>
      <c r="T262" s="857"/>
      <c r="U262" s="857"/>
    </row>
    <row r="263" spans="2:21" ht="15" x14ac:dyDescent="0.2">
      <c r="B263" s="267" t="s">
        <v>379</v>
      </c>
      <c r="C263" s="255"/>
      <c r="D263" s="406" t="s">
        <v>242</v>
      </c>
      <c r="E263" s="406"/>
      <c r="F263" s="105" t="s">
        <v>155</v>
      </c>
      <c r="G263" s="855">
        <v>6309098263</v>
      </c>
      <c r="H263" s="856"/>
      <c r="I263" s="856"/>
      <c r="J263" s="839" t="s">
        <v>380</v>
      </c>
      <c r="K263" s="840"/>
      <c r="L263" s="846">
        <v>43612</v>
      </c>
      <c r="M263" s="846"/>
      <c r="N263" s="163">
        <v>1455974867</v>
      </c>
      <c r="O263" s="153">
        <f>102.12/78.05</f>
        <v>1.3083920563741192</v>
      </c>
      <c r="P263" s="155" t="s">
        <v>621</v>
      </c>
      <c r="Q263" s="843">
        <f>+G263/O263</f>
        <v>4822024279.5451431</v>
      </c>
      <c r="R263" s="844"/>
      <c r="S263" s="250" t="s">
        <v>729</v>
      </c>
      <c r="T263" s="250"/>
      <c r="U263" s="250"/>
    </row>
    <row r="264" spans="2:21" ht="15" x14ac:dyDescent="0.2">
      <c r="B264" s="267" t="s">
        <v>381</v>
      </c>
      <c r="C264" s="255"/>
      <c r="D264" s="406" t="s">
        <v>242</v>
      </c>
      <c r="E264" s="406"/>
      <c r="F264" s="105" t="s">
        <v>155</v>
      </c>
      <c r="G264" s="855"/>
      <c r="H264" s="856"/>
      <c r="I264" s="856"/>
      <c r="J264" s="839" t="s">
        <v>382</v>
      </c>
      <c r="K264" s="840"/>
      <c r="L264" s="846"/>
      <c r="M264" s="846"/>
      <c r="N264" s="163">
        <v>1455974867</v>
      </c>
      <c r="O264" s="153"/>
      <c r="P264" s="155"/>
      <c r="Q264" s="843"/>
      <c r="R264" s="844"/>
      <c r="S264" s="250" t="s">
        <v>322</v>
      </c>
      <c r="T264" s="250"/>
      <c r="U264" s="250"/>
    </row>
    <row r="265" spans="2:21" ht="15" x14ac:dyDescent="0.2">
      <c r="B265" s="267" t="s">
        <v>383</v>
      </c>
      <c r="C265" s="255"/>
      <c r="D265" s="406" t="s">
        <v>242</v>
      </c>
      <c r="E265" s="406"/>
      <c r="F265" s="105" t="s">
        <v>155</v>
      </c>
      <c r="G265" s="855"/>
      <c r="H265" s="856"/>
      <c r="I265" s="856"/>
      <c r="J265" s="839" t="s">
        <v>384</v>
      </c>
      <c r="K265" s="840"/>
      <c r="L265" s="846"/>
      <c r="M265" s="846"/>
      <c r="N265" s="163">
        <v>1455974867</v>
      </c>
      <c r="O265" s="153"/>
      <c r="P265" s="155"/>
      <c r="Q265" s="843"/>
      <c r="R265" s="844"/>
      <c r="S265" s="250" t="s">
        <v>322</v>
      </c>
      <c r="T265" s="250"/>
      <c r="U265" s="250"/>
    </row>
    <row r="266" spans="2:21" ht="15" x14ac:dyDescent="0.25">
      <c r="B266" s="847" t="s">
        <v>385</v>
      </c>
      <c r="C266" s="847"/>
      <c r="D266" s="850" t="s">
        <v>242</v>
      </c>
      <c r="E266" s="850"/>
      <c r="F266" s="118" t="s">
        <v>155</v>
      </c>
      <c r="G266" s="860">
        <v>2643821720</v>
      </c>
      <c r="H266" s="860"/>
      <c r="I266" s="860"/>
      <c r="J266" s="861" t="s">
        <v>386</v>
      </c>
      <c r="K266" s="861"/>
      <c r="L266" s="854">
        <v>43650</v>
      </c>
      <c r="M266" s="854"/>
      <c r="N266" s="164">
        <v>1455974867</v>
      </c>
      <c r="O266" s="153">
        <f>102.44/78.05</f>
        <v>1.3124919923126201</v>
      </c>
      <c r="P266" s="158" t="s">
        <v>730</v>
      </c>
      <c r="Q266" s="843">
        <f>+G266/O266</f>
        <v>2014352647.8524013</v>
      </c>
      <c r="R266" s="844"/>
      <c r="S266" s="847" t="s">
        <v>731</v>
      </c>
      <c r="T266" s="847"/>
      <c r="U266" s="847"/>
    </row>
    <row r="267" spans="2:21" ht="31.5" customHeight="1" x14ac:dyDescent="0.25">
      <c r="B267" s="847" t="s">
        <v>623</v>
      </c>
      <c r="C267" s="847"/>
      <c r="D267" s="850" t="s">
        <v>242</v>
      </c>
      <c r="E267" s="850"/>
      <c r="F267" s="118" t="s">
        <v>155</v>
      </c>
      <c r="G267" s="860">
        <v>9754517</v>
      </c>
      <c r="H267" s="860"/>
      <c r="I267" s="860"/>
      <c r="J267" s="861" t="s">
        <v>386</v>
      </c>
      <c r="K267" s="861"/>
      <c r="L267" s="854">
        <v>43658</v>
      </c>
      <c r="M267" s="854"/>
      <c r="N267" s="164"/>
      <c r="O267" s="153">
        <f>102.71/78.05</f>
        <v>1.3159513132607303</v>
      </c>
      <c r="P267" s="158" t="s">
        <v>732</v>
      </c>
      <c r="Q267" s="843">
        <f>+G267/O267</f>
        <v>7412521.194138837</v>
      </c>
      <c r="R267" s="844"/>
      <c r="S267" s="847" t="s">
        <v>733</v>
      </c>
      <c r="T267" s="847"/>
      <c r="U267" s="847"/>
    </row>
    <row r="268" spans="2:21" ht="15" x14ac:dyDescent="0.25">
      <c r="B268" s="1" t="s">
        <v>734</v>
      </c>
      <c r="G268" s="858">
        <f>SUM(G243:H267)</f>
        <v>65730763874</v>
      </c>
      <c r="H268" s="859"/>
      <c r="J268" s="165"/>
      <c r="K268" s="165"/>
      <c r="N268" s="166">
        <f>SUM(N243:N267)</f>
        <v>51504945409</v>
      </c>
      <c r="Q268" s="858">
        <f>SUM(Q243:R267)</f>
        <v>51554838521.714149</v>
      </c>
      <c r="R268" s="859"/>
      <c r="S268" s="167">
        <f>+Q268-N268</f>
        <v>49893112.714149475</v>
      </c>
    </row>
    <row r="270" spans="2:21" ht="15" x14ac:dyDescent="0.2">
      <c r="B270" s="388" t="s">
        <v>534</v>
      </c>
      <c r="C270" s="388"/>
      <c r="D270" s="388"/>
      <c r="E270" s="388"/>
      <c r="F270" s="388"/>
      <c r="G270" s="388"/>
      <c r="H270" s="388"/>
      <c r="I270" s="388"/>
      <c r="J270" s="388"/>
      <c r="K270" s="388"/>
      <c r="L270" s="388"/>
      <c r="M270" s="388"/>
      <c r="N270" s="388"/>
      <c r="O270" s="388"/>
      <c r="P270" s="388"/>
      <c r="Q270" s="388"/>
      <c r="R270" s="388"/>
      <c r="S270" s="388"/>
      <c r="T270" s="388"/>
      <c r="U270" s="388"/>
    </row>
    <row r="271" spans="2:21" ht="15" x14ac:dyDescent="0.2">
      <c r="B271" s="725" t="s">
        <v>141</v>
      </c>
      <c r="C271" s="725"/>
      <c r="D271" s="726" t="s">
        <v>142</v>
      </c>
      <c r="E271" s="726"/>
      <c r="F271" s="726" t="s">
        <v>143</v>
      </c>
      <c r="G271" s="729" t="s">
        <v>144</v>
      </c>
      <c r="H271" s="729"/>
      <c r="I271" s="729"/>
      <c r="J271" s="729"/>
      <c r="K271" s="729"/>
      <c r="L271" s="729"/>
      <c r="M271" s="729"/>
      <c r="N271" s="729" t="s">
        <v>145</v>
      </c>
      <c r="O271" s="729"/>
      <c r="P271" s="729"/>
      <c r="Q271" s="729"/>
      <c r="R271" s="729"/>
      <c r="S271" s="729" t="s">
        <v>101</v>
      </c>
      <c r="T271" s="729"/>
      <c r="U271" s="729"/>
    </row>
    <row r="272" spans="2:21" ht="30" x14ac:dyDescent="0.2">
      <c r="B272" s="725"/>
      <c r="C272" s="725"/>
      <c r="D272" s="726"/>
      <c r="E272" s="726"/>
      <c r="F272" s="726"/>
      <c r="G272" s="745" t="s">
        <v>146</v>
      </c>
      <c r="H272" s="726"/>
      <c r="I272" s="726"/>
      <c r="J272" s="745" t="s">
        <v>147</v>
      </c>
      <c r="K272" s="745"/>
      <c r="L272" s="745" t="s">
        <v>148</v>
      </c>
      <c r="M272" s="745"/>
      <c r="N272" s="221" t="s">
        <v>149</v>
      </c>
      <c r="O272" s="221" t="s">
        <v>150</v>
      </c>
      <c r="P272" s="221" t="s">
        <v>151</v>
      </c>
      <c r="Q272" s="745" t="s">
        <v>152</v>
      </c>
      <c r="R272" s="745"/>
      <c r="S272" s="729"/>
      <c r="T272" s="729"/>
      <c r="U272" s="729"/>
    </row>
    <row r="273" spans="2:21" ht="30" customHeight="1" x14ac:dyDescent="0.2">
      <c r="B273" s="868" t="s">
        <v>535</v>
      </c>
      <c r="C273" s="869"/>
      <c r="D273" s="803"/>
      <c r="E273" s="803"/>
      <c r="F273" s="105" t="s">
        <v>155</v>
      </c>
      <c r="G273" s="863">
        <v>13016958191</v>
      </c>
      <c r="H273" s="863"/>
      <c r="I273" s="863"/>
      <c r="J273" s="864">
        <v>43465</v>
      </c>
      <c r="K273" s="865"/>
      <c r="L273" s="866">
        <v>43462</v>
      </c>
      <c r="M273" s="867"/>
      <c r="N273" s="872">
        <v>10214287467</v>
      </c>
      <c r="O273" s="168">
        <f>142.84/111.82</f>
        <v>1.2774101234126276</v>
      </c>
      <c r="P273" s="169" t="s">
        <v>536</v>
      </c>
      <c r="Q273" s="756">
        <f>+G273/O273</f>
        <v>10190116668.42355</v>
      </c>
      <c r="R273" s="756"/>
      <c r="S273" s="250" t="s">
        <v>540</v>
      </c>
      <c r="T273" s="250"/>
      <c r="U273" s="250"/>
    </row>
    <row r="274" spans="2:21" ht="15" customHeight="1" x14ac:dyDescent="0.2">
      <c r="B274" s="870"/>
      <c r="C274" s="871"/>
      <c r="D274" s="803"/>
      <c r="E274" s="803"/>
      <c r="F274" s="105" t="s">
        <v>155</v>
      </c>
      <c r="G274" s="863">
        <v>30876023</v>
      </c>
      <c r="H274" s="863"/>
      <c r="I274" s="863"/>
      <c r="J274" s="864">
        <v>43465</v>
      </c>
      <c r="K274" s="865"/>
      <c r="L274" s="866">
        <v>43469</v>
      </c>
      <c r="M274" s="867"/>
      <c r="N274" s="873"/>
      <c r="O274" s="168">
        <f>142.84/111.82</f>
        <v>1.2774101234126276</v>
      </c>
      <c r="P274" s="169" t="s">
        <v>536</v>
      </c>
      <c r="Q274" s="756">
        <f>+G274/O274</f>
        <v>24170798.738868661</v>
      </c>
      <c r="R274" s="756"/>
      <c r="S274" s="250" t="s">
        <v>356</v>
      </c>
      <c r="T274" s="250"/>
      <c r="U274" s="250"/>
    </row>
    <row r="275" spans="2:21" ht="15" x14ac:dyDescent="0.2">
      <c r="B275" s="250"/>
      <c r="C275" s="250"/>
      <c r="D275" s="803"/>
      <c r="E275" s="803"/>
      <c r="F275" s="105"/>
      <c r="G275" s="837"/>
      <c r="H275" s="837"/>
      <c r="I275" s="837"/>
      <c r="J275" s="748"/>
      <c r="K275" s="406"/>
      <c r="L275" s="862"/>
      <c r="M275" s="803"/>
      <c r="N275" s="227"/>
      <c r="O275" s="81"/>
      <c r="P275" s="54"/>
      <c r="Q275" s="741"/>
      <c r="R275" s="741"/>
      <c r="S275" s="250"/>
      <c r="T275" s="250"/>
      <c r="U275" s="250"/>
    </row>
  </sheetData>
  <mergeCells count="1658">
    <mergeCell ref="S275:U275"/>
    <mergeCell ref="B275:C275"/>
    <mergeCell ref="D275:E275"/>
    <mergeCell ref="G275:I275"/>
    <mergeCell ref="J275:K275"/>
    <mergeCell ref="L275:M275"/>
    <mergeCell ref="Q275:R275"/>
    <mergeCell ref="Q273:R273"/>
    <mergeCell ref="S273:U273"/>
    <mergeCell ref="D274:E274"/>
    <mergeCell ref="G274:I274"/>
    <mergeCell ref="J274:K274"/>
    <mergeCell ref="L274:M274"/>
    <mergeCell ref="Q274:R274"/>
    <mergeCell ref="S274:U274"/>
    <mergeCell ref="G272:I272"/>
    <mergeCell ref="J272:K272"/>
    <mergeCell ref="L272:M272"/>
    <mergeCell ref="Q272:R272"/>
    <mergeCell ref="B273:C274"/>
    <mergeCell ref="D273:E273"/>
    <mergeCell ref="G273:I273"/>
    <mergeCell ref="J273:K273"/>
    <mergeCell ref="L273:M273"/>
    <mergeCell ref="N273:N274"/>
    <mergeCell ref="G268:H268"/>
    <mergeCell ref="Q268:R268"/>
    <mergeCell ref="B270:U270"/>
    <mergeCell ref="B271:C272"/>
    <mergeCell ref="D271:E272"/>
    <mergeCell ref="F271:F272"/>
    <mergeCell ref="G271:K271"/>
    <mergeCell ref="L271:M271"/>
    <mergeCell ref="N271:R271"/>
    <mergeCell ref="S271:U272"/>
    <mergeCell ref="S266:U266"/>
    <mergeCell ref="B267:C267"/>
    <mergeCell ref="D267:E267"/>
    <mergeCell ref="G267:I267"/>
    <mergeCell ref="J267:K267"/>
    <mergeCell ref="L267:M267"/>
    <mergeCell ref="Q267:R267"/>
    <mergeCell ref="S267:U267"/>
    <mergeCell ref="B266:C266"/>
    <mergeCell ref="D266:E266"/>
    <mergeCell ref="G266:I266"/>
    <mergeCell ref="J266:K266"/>
    <mergeCell ref="L266:M266"/>
    <mergeCell ref="Q266:R266"/>
    <mergeCell ref="S264:U264"/>
    <mergeCell ref="B265:C265"/>
    <mergeCell ref="D265:E265"/>
    <mergeCell ref="G265:I265"/>
    <mergeCell ref="J265:K265"/>
    <mergeCell ref="L265:M265"/>
    <mergeCell ref="Q265:R265"/>
    <mergeCell ref="S265:U265"/>
    <mergeCell ref="B264:C264"/>
    <mergeCell ref="D264:E264"/>
    <mergeCell ref="G264:I264"/>
    <mergeCell ref="J264:K264"/>
    <mergeCell ref="L264:M264"/>
    <mergeCell ref="Q264:R264"/>
    <mergeCell ref="S262:U262"/>
    <mergeCell ref="B263:C263"/>
    <mergeCell ref="D263:E263"/>
    <mergeCell ref="G263:I263"/>
    <mergeCell ref="J263:K263"/>
    <mergeCell ref="L263:M263"/>
    <mergeCell ref="Q263:R263"/>
    <mergeCell ref="S263:U263"/>
    <mergeCell ref="B262:C262"/>
    <mergeCell ref="D262:E262"/>
    <mergeCell ref="G262:I262"/>
    <mergeCell ref="J262:K262"/>
    <mergeCell ref="L262:M262"/>
    <mergeCell ref="Q262:R262"/>
    <mergeCell ref="S260:U260"/>
    <mergeCell ref="B261:C261"/>
    <mergeCell ref="D261:E261"/>
    <mergeCell ref="G261:I261"/>
    <mergeCell ref="J261:K261"/>
    <mergeCell ref="L261:M261"/>
    <mergeCell ref="Q261:R261"/>
    <mergeCell ref="S261:U261"/>
    <mergeCell ref="B260:C260"/>
    <mergeCell ref="D260:E260"/>
    <mergeCell ref="G260:I260"/>
    <mergeCell ref="J260:K260"/>
    <mergeCell ref="L260:M260"/>
    <mergeCell ref="Q260:R260"/>
    <mergeCell ref="S258:U258"/>
    <mergeCell ref="B259:C259"/>
    <mergeCell ref="D259:E259"/>
    <mergeCell ref="G259:I259"/>
    <mergeCell ref="J259:K259"/>
    <mergeCell ref="L259:M259"/>
    <mergeCell ref="Q259:R259"/>
    <mergeCell ref="S259:U259"/>
    <mergeCell ref="B258:C258"/>
    <mergeCell ref="D258:E258"/>
    <mergeCell ref="G258:I258"/>
    <mergeCell ref="J258:K258"/>
    <mergeCell ref="L258:M258"/>
    <mergeCell ref="Q258:R258"/>
    <mergeCell ref="S256:U256"/>
    <mergeCell ref="B257:C257"/>
    <mergeCell ref="D257:E257"/>
    <mergeCell ref="G257:I257"/>
    <mergeCell ref="J257:K257"/>
    <mergeCell ref="L257:M257"/>
    <mergeCell ref="Q257:R257"/>
    <mergeCell ref="S257:U257"/>
    <mergeCell ref="B256:C256"/>
    <mergeCell ref="D256:E256"/>
    <mergeCell ref="G256:I256"/>
    <mergeCell ref="J256:K256"/>
    <mergeCell ref="L256:M256"/>
    <mergeCell ref="Q256:R256"/>
    <mergeCell ref="D255:E255"/>
    <mergeCell ref="G255:I255"/>
    <mergeCell ref="J255:K255"/>
    <mergeCell ref="L255:M255"/>
    <mergeCell ref="Q255:R255"/>
    <mergeCell ref="S255:U255"/>
    <mergeCell ref="S253:U253"/>
    <mergeCell ref="B254:C254"/>
    <mergeCell ref="D254:E254"/>
    <mergeCell ref="G254:I254"/>
    <mergeCell ref="J254:K254"/>
    <mergeCell ref="L254:M254"/>
    <mergeCell ref="Q254:R254"/>
    <mergeCell ref="S254:U254"/>
    <mergeCell ref="B253:C253"/>
    <mergeCell ref="D253:E253"/>
    <mergeCell ref="G253:I253"/>
    <mergeCell ref="J253:K253"/>
    <mergeCell ref="L253:M253"/>
    <mergeCell ref="Q253:R253"/>
    <mergeCell ref="S251:U251"/>
    <mergeCell ref="B252:C252"/>
    <mergeCell ref="D252:E252"/>
    <mergeCell ref="G252:I252"/>
    <mergeCell ref="J252:K252"/>
    <mergeCell ref="L252:M252"/>
    <mergeCell ref="Q252:R252"/>
    <mergeCell ref="S252:U252"/>
    <mergeCell ref="B251:C251"/>
    <mergeCell ref="D251:E251"/>
    <mergeCell ref="G251:I251"/>
    <mergeCell ref="J251:K251"/>
    <mergeCell ref="L251:M251"/>
    <mergeCell ref="Q251:R251"/>
    <mergeCell ref="S249:U249"/>
    <mergeCell ref="B250:C250"/>
    <mergeCell ref="D250:E250"/>
    <mergeCell ref="G250:I250"/>
    <mergeCell ref="J250:K250"/>
    <mergeCell ref="L250:M250"/>
    <mergeCell ref="Q250:R250"/>
    <mergeCell ref="S250:U250"/>
    <mergeCell ref="B249:C249"/>
    <mergeCell ref="D249:E249"/>
    <mergeCell ref="G249:I249"/>
    <mergeCell ref="J249:K249"/>
    <mergeCell ref="L249:M249"/>
    <mergeCell ref="Q249:R249"/>
    <mergeCell ref="S247:U247"/>
    <mergeCell ref="B248:C248"/>
    <mergeCell ref="D248:E248"/>
    <mergeCell ref="G248:I248"/>
    <mergeCell ref="J248:K248"/>
    <mergeCell ref="L248:M248"/>
    <mergeCell ref="Q248:R248"/>
    <mergeCell ref="S248:U248"/>
    <mergeCell ref="B247:C247"/>
    <mergeCell ref="D247:E247"/>
    <mergeCell ref="G247:I247"/>
    <mergeCell ref="J247:K247"/>
    <mergeCell ref="L247:M247"/>
    <mergeCell ref="Q247:R247"/>
    <mergeCell ref="S245:U245"/>
    <mergeCell ref="B246:C246"/>
    <mergeCell ref="D246:E246"/>
    <mergeCell ref="G246:I246"/>
    <mergeCell ref="J246:K246"/>
    <mergeCell ref="L246:M246"/>
    <mergeCell ref="Q246:R246"/>
    <mergeCell ref="S246:U246"/>
    <mergeCell ref="B245:C245"/>
    <mergeCell ref="D245:E245"/>
    <mergeCell ref="G245:I245"/>
    <mergeCell ref="J245:K245"/>
    <mergeCell ref="L245:M245"/>
    <mergeCell ref="Q245:R245"/>
    <mergeCell ref="S243:U243"/>
    <mergeCell ref="B244:C244"/>
    <mergeCell ref="D244:E244"/>
    <mergeCell ref="G244:I244"/>
    <mergeCell ref="J244:K244"/>
    <mergeCell ref="L244:M244"/>
    <mergeCell ref="Q244:R244"/>
    <mergeCell ref="S244:U244"/>
    <mergeCell ref="J242:K242"/>
    <mergeCell ref="L242:M242"/>
    <mergeCell ref="Q242:R242"/>
    <mergeCell ref="B243:C243"/>
    <mergeCell ref="D243:E243"/>
    <mergeCell ref="G243:I243"/>
    <mergeCell ref="J243:K243"/>
    <mergeCell ref="L243:M243"/>
    <mergeCell ref="Q243:R243"/>
    <mergeCell ref="S232:U232"/>
    <mergeCell ref="B240:U240"/>
    <mergeCell ref="B241:C242"/>
    <mergeCell ref="D241:E242"/>
    <mergeCell ref="F241:F242"/>
    <mergeCell ref="G241:K241"/>
    <mergeCell ref="L241:M241"/>
    <mergeCell ref="N241:R241"/>
    <mergeCell ref="S241:U242"/>
    <mergeCell ref="G242:I242"/>
    <mergeCell ref="L231:M231"/>
    <mergeCell ref="Q231:R231"/>
    <mergeCell ref="B232:C232"/>
    <mergeCell ref="D232:E232"/>
    <mergeCell ref="G232:I232"/>
    <mergeCell ref="J232:K232"/>
    <mergeCell ref="L232:M232"/>
    <mergeCell ref="Q232:R232"/>
    <mergeCell ref="B229:U229"/>
    <mergeCell ref="B230:C231"/>
    <mergeCell ref="D230:E231"/>
    <mergeCell ref="F230:F231"/>
    <mergeCell ref="G230:K230"/>
    <mergeCell ref="L230:M230"/>
    <mergeCell ref="N230:R230"/>
    <mergeCell ref="S230:U231"/>
    <mergeCell ref="G231:I231"/>
    <mergeCell ref="J231:K231"/>
    <mergeCell ref="S224:U224"/>
    <mergeCell ref="B225:C225"/>
    <mergeCell ref="D225:E225"/>
    <mergeCell ref="G225:I225"/>
    <mergeCell ref="J225:K225"/>
    <mergeCell ref="L225:M225"/>
    <mergeCell ref="Q225:R225"/>
    <mergeCell ref="S225:U225"/>
    <mergeCell ref="B224:C224"/>
    <mergeCell ref="D224:E224"/>
    <mergeCell ref="G224:I224"/>
    <mergeCell ref="J224:K224"/>
    <mergeCell ref="L224:M224"/>
    <mergeCell ref="Q224:R224"/>
    <mergeCell ref="S222:U222"/>
    <mergeCell ref="B223:C223"/>
    <mergeCell ref="D223:E223"/>
    <mergeCell ref="G223:I223"/>
    <mergeCell ref="J223:K223"/>
    <mergeCell ref="L223:M223"/>
    <mergeCell ref="Q223:R223"/>
    <mergeCell ref="S223:U223"/>
    <mergeCell ref="B222:C222"/>
    <mergeCell ref="D222:E222"/>
    <mergeCell ref="G222:I222"/>
    <mergeCell ref="J222:K222"/>
    <mergeCell ref="L222:M222"/>
    <mergeCell ref="Q222:R222"/>
    <mergeCell ref="S220:U220"/>
    <mergeCell ref="B221:C221"/>
    <mergeCell ref="D221:E221"/>
    <mergeCell ref="G221:I221"/>
    <mergeCell ref="J221:K221"/>
    <mergeCell ref="L221:M221"/>
    <mergeCell ref="Q221:R221"/>
    <mergeCell ref="S221:U221"/>
    <mergeCell ref="B220:C220"/>
    <mergeCell ref="D220:E220"/>
    <mergeCell ref="G220:I220"/>
    <mergeCell ref="J220:K220"/>
    <mergeCell ref="L220:M220"/>
    <mergeCell ref="Q220:R220"/>
    <mergeCell ref="S218:U218"/>
    <mergeCell ref="B219:C219"/>
    <mergeCell ref="D219:E219"/>
    <mergeCell ref="G219:I219"/>
    <mergeCell ref="J219:K219"/>
    <mergeCell ref="L219:M219"/>
    <mergeCell ref="Q219:R219"/>
    <mergeCell ref="S219:U219"/>
    <mergeCell ref="B218:C218"/>
    <mergeCell ref="D218:E218"/>
    <mergeCell ref="G218:I218"/>
    <mergeCell ref="J218:K218"/>
    <mergeCell ref="L218:M218"/>
    <mergeCell ref="Q218:R218"/>
    <mergeCell ref="S216:U216"/>
    <mergeCell ref="B217:C217"/>
    <mergeCell ref="D217:E217"/>
    <mergeCell ref="G217:I217"/>
    <mergeCell ref="J217:K217"/>
    <mergeCell ref="L217:M217"/>
    <mergeCell ref="Q217:R217"/>
    <mergeCell ref="S217:U217"/>
    <mergeCell ref="B216:C216"/>
    <mergeCell ref="D216:E216"/>
    <mergeCell ref="G216:I216"/>
    <mergeCell ref="J216:K216"/>
    <mergeCell ref="L216:M216"/>
    <mergeCell ref="Q216:R216"/>
    <mergeCell ref="S214:U214"/>
    <mergeCell ref="B215:C215"/>
    <mergeCell ref="D215:E215"/>
    <mergeCell ref="G215:I215"/>
    <mergeCell ref="J215:K215"/>
    <mergeCell ref="L215:M215"/>
    <mergeCell ref="Q215:R215"/>
    <mergeCell ref="S215:U215"/>
    <mergeCell ref="B214:C214"/>
    <mergeCell ref="D214:E214"/>
    <mergeCell ref="G214:I214"/>
    <mergeCell ref="J214:K214"/>
    <mergeCell ref="L214:M214"/>
    <mergeCell ref="Q214:R214"/>
    <mergeCell ref="S212:U212"/>
    <mergeCell ref="B213:C213"/>
    <mergeCell ref="D213:E213"/>
    <mergeCell ref="G213:I213"/>
    <mergeCell ref="J213:K213"/>
    <mergeCell ref="L213:M213"/>
    <mergeCell ref="Q213:R213"/>
    <mergeCell ref="S213:U213"/>
    <mergeCell ref="B212:C212"/>
    <mergeCell ref="D212:E212"/>
    <mergeCell ref="G212:I212"/>
    <mergeCell ref="J212:K212"/>
    <mergeCell ref="L212:M212"/>
    <mergeCell ref="Q212:R212"/>
    <mergeCell ref="S210:U210"/>
    <mergeCell ref="B211:C211"/>
    <mergeCell ref="D211:E211"/>
    <mergeCell ref="G211:I211"/>
    <mergeCell ref="J211:K211"/>
    <mergeCell ref="L211:M211"/>
    <mergeCell ref="Q211:R211"/>
    <mergeCell ref="S211:U211"/>
    <mergeCell ref="B210:C210"/>
    <mergeCell ref="D210:E210"/>
    <mergeCell ref="G210:I210"/>
    <mergeCell ref="J210:K210"/>
    <mergeCell ref="L210:M210"/>
    <mergeCell ref="Q210:R210"/>
    <mergeCell ref="S208:U208"/>
    <mergeCell ref="B209:C209"/>
    <mergeCell ref="D209:E209"/>
    <mergeCell ref="G209:I209"/>
    <mergeCell ref="J209:K209"/>
    <mergeCell ref="L209:M209"/>
    <mergeCell ref="Q209:R209"/>
    <mergeCell ref="S209:U209"/>
    <mergeCell ref="B208:C208"/>
    <mergeCell ref="D208:E208"/>
    <mergeCell ref="G208:I208"/>
    <mergeCell ref="J208:K208"/>
    <mergeCell ref="L208:M208"/>
    <mergeCell ref="Q208:R208"/>
    <mergeCell ref="S206:U206"/>
    <mergeCell ref="B207:C207"/>
    <mergeCell ref="D207:E207"/>
    <mergeCell ref="G207:I207"/>
    <mergeCell ref="J207:K207"/>
    <mergeCell ref="L207:M207"/>
    <mergeCell ref="Q207:R207"/>
    <mergeCell ref="S207:U207"/>
    <mergeCell ref="B206:C206"/>
    <mergeCell ref="D206:E206"/>
    <mergeCell ref="G206:I206"/>
    <mergeCell ref="J206:K206"/>
    <mergeCell ref="L206:M206"/>
    <mergeCell ref="Q206:R206"/>
    <mergeCell ref="S204:U204"/>
    <mergeCell ref="B205:C205"/>
    <mergeCell ref="D205:E205"/>
    <mergeCell ref="G205:I205"/>
    <mergeCell ref="J205:K205"/>
    <mergeCell ref="L205:M205"/>
    <mergeCell ref="Q205:R205"/>
    <mergeCell ref="S205:U205"/>
    <mergeCell ref="B204:C204"/>
    <mergeCell ref="D204:E204"/>
    <mergeCell ref="G204:I204"/>
    <mergeCell ref="J204:K204"/>
    <mergeCell ref="L204:M204"/>
    <mergeCell ref="Q204:R204"/>
    <mergeCell ref="S202:U202"/>
    <mergeCell ref="B203:C203"/>
    <mergeCell ref="D203:E203"/>
    <mergeCell ref="G203:I203"/>
    <mergeCell ref="J203:K203"/>
    <mergeCell ref="L203:M203"/>
    <mergeCell ref="Q203:R203"/>
    <mergeCell ref="S203:U203"/>
    <mergeCell ref="B202:C202"/>
    <mergeCell ref="D202:E202"/>
    <mergeCell ref="G202:I202"/>
    <mergeCell ref="J202:K202"/>
    <mergeCell ref="L202:M202"/>
    <mergeCell ref="Q202:R202"/>
    <mergeCell ref="S200:U200"/>
    <mergeCell ref="B201:C201"/>
    <mergeCell ref="D201:E201"/>
    <mergeCell ref="G201:I201"/>
    <mergeCell ref="J201:K201"/>
    <mergeCell ref="L201:M201"/>
    <mergeCell ref="Q201:R201"/>
    <mergeCell ref="S201:U201"/>
    <mergeCell ref="B200:C200"/>
    <mergeCell ref="D200:E200"/>
    <mergeCell ref="G200:I200"/>
    <mergeCell ref="J200:K200"/>
    <mergeCell ref="L200:M200"/>
    <mergeCell ref="Q200:R200"/>
    <mergeCell ref="S198:U198"/>
    <mergeCell ref="V198:W198"/>
    <mergeCell ref="X198:Z198"/>
    <mergeCell ref="B199:C199"/>
    <mergeCell ref="D199:E199"/>
    <mergeCell ref="G199:I199"/>
    <mergeCell ref="J199:K199"/>
    <mergeCell ref="L199:M199"/>
    <mergeCell ref="Q199:R199"/>
    <mergeCell ref="S199:U199"/>
    <mergeCell ref="B198:C198"/>
    <mergeCell ref="D198:E198"/>
    <mergeCell ref="G198:I198"/>
    <mergeCell ref="J198:K198"/>
    <mergeCell ref="L198:M198"/>
    <mergeCell ref="Q198:R198"/>
    <mergeCell ref="S196:U196"/>
    <mergeCell ref="B197:C197"/>
    <mergeCell ref="D197:E197"/>
    <mergeCell ref="G197:I197"/>
    <mergeCell ref="J197:K197"/>
    <mergeCell ref="L197:M197"/>
    <mergeCell ref="Q197:R197"/>
    <mergeCell ref="S197:U197"/>
    <mergeCell ref="B196:C196"/>
    <mergeCell ref="D196:E196"/>
    <mergeCell ref="G196:I196"/>
    <mergeCell ref="J196:K196"/>
    <mergeCell ref="L196:M196"/>
    <mergeCell ref="Q196:R196"/>
    <mergeCell ref="S194:U194"/>
    <mergeCell ref="B195:C195"/>
    <mergeCell ref="D195:E195"/>
    <mergeCell ref="G195:I195"/>
    <mergeCell ref="J195:K195"/>
    <mergeCell ref="L195:M195"/>
    <mergeCell ref="Q195:R195"/>
    <mergeCell ref="S195:U195"/>
    <mergeCell ref="J193:K193"/>
    <mergeCell ref="L193:M193"/>
    <mergeCell ref="Q193:R193"/>
    <mergeCell ref="B194:C194"/>
    <mergeCell ref="D194:E194"/>
    <mergeCell ref="G194:I194"/>
    <mergeCell ref="J194:K194"/>
    <mergeCell ref="L194:M194"/>
    <mergeCell ref="Q194:R194"/>
    <mergeCell ref="S187:U187"/>
    <mergeCell ref="B191:U191"/>
    <mergeCell ref="B192:C193"/>
    <mergeCell ref="D192:E193"/>
    <mergeCell ref="F192:F193"/>
    <mergeCell ref="G192:K192"/>
    <mergeCell ref="L192:M192"/>
    <mergeCell ref="N192:R192"/>
    <mergeCell ref="S192:U193"/>
    <mergeCell ref="G193:I193"/>
    <mergeCell ref="B187:C187"/>
    <mergeCell ref="D187:E187"/>
    <mergeCell ref="G187:I187"/>
    <mergeCell ref="J187:K187"/>
    <mergeCell ref="L187:M187"/>
    <mergeCell ref="Q187:R187"/>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S175:U175"/>
    <mergeCell ref="B176:C176"/>
    <mergeCell ref="D176:E176"/>
    <mergeCell ref="G176:I176"/>
    <mergeCell ref="J176:K176"/>
    <mergeCell ref="L176:M176"/>
    <mergeCell ref="Q176:R176"/>
    <mergeCell ref="S176:U176"/>
    <mergeCell ref="J174:K174"/>
    <mergeCell ref="L174:M174"/>
    <mergeCell ref="Q174:R174"/>
    <mergeCell ref="B175:C175"/>
    <mergeCell ref="D175:E175"/>
    <mergeCell ref="G175:I175"/>
    <mergeCell ref="J175:K175"/>
    <mergeCell ref="L175:M175"/>
    <mergeCell ref="Q175:R175"/>
    <mergeCell ref="S170:U170"/>
    <mergeCell ref="B172:U172"/>
    <mergeCell ref="B173:C174"/>
    <mergeCell ref="D173:E174"/>
    <mergeCell ref="F173:F174"/>
    <mergeCell ref="G173:K173"/>
    <mergeCell ref="L173:M173"/>
    <mergeCell ref="N173:R173"/>
    <mergeCell ref="S173:U174"/>
    <mergeCell ref="G174:I174"/>
    <mergeCell ref="B170:C170"/>
    <mergeCell ref="D170:E170"/>
    <mergeCell ref="G170:I170"/>
    <mergeCell ref="J170:K170"/>
    <mergeCell ref="L170:M170"/>
    <mergeCell ref="Q170:R170"/>
    <mergeCell ref="S168:U168"/>
    <mergeCell ref="B169:C169"/>
    <mergeCell ref="D169:E169"/>
    <mergeCell ref="G169:I169"/>
    <mergeCell ref="J169:K169"/>
    <mergeCell ref="L169:M169"/>
    <mergeCell ref="Q169:R169"/>
    <mergeCell ref="S169:U169"/>
    <mergeCell ref="B168:C168"/>
    <mergeCell ref="D168:E168"/>
    <mergeCell ref="G168:I168"/>
    <mergeCell ref="J168:K168"/>
    <mergeCell ref="L168:M168"/>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2:U162"/>
    <mergeCell ref="B163:C163"/>
    <mergeCell ref="D163:E163"/>
    <mergeCell ref="G163:I163"/>
    <mergeCell ref="J163:K163"/>
    <mergeCell ref="L163:M163"/>
    <mergeCell ref="Q163:R163"/>
    <mergeCell ref="S163:U163"/>
    <mergeCell ref="J161:K161"/>
    <mergeCell ref="L161:M161"/>
    <mergeCell ref="Q161:R161"/>
    <mergeCell ref="B162:C162"/>
    <mergeCell ref="D162:E162"/>
    <mergeCell ref="G162:I162"/>
    <mergeCell ref="J162:K162"/>
    <mergeCell ref="L162:M162"/>
    <mergeCell ref="Q162:R162"/>
    <mergeCell ref="S158:U158"/>
    <mergeCell ref="B159:U159"/>
    <mergeCell ref="B160:C161"/>
    <mergeCell ref="D160:E161"/>
    <mergeCell ref="F160:F161"/>
    <mergeCell ref="G160:K160"/>
    <mergeCell ref="L160:M160"/>
    <mergeCell ref="N160:R160"/>
    <mergeCell ref="S160:U161"/>
    <mergeCell ref="G161:I161"/>
    <mergeCell ref="B158:C158"/>
    <mergeCell ref="D158:E158"/>
    <mergeCell ref="G158:I158"/>
    <mergeCell ref="J158:K158"/>
    <mergeCell ref="L158:M158"/>
    <mergeCell ref="Q158:R158"/>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B150:C150"/>
    <mergeCell ref="D150:E150"/>
    <mergeCell ref="G150:I150"/>
    <mergeCell ref="J150:K150"/>
    <mergeCell ref="L150:M150"/>
    <mergeCell ref="Q150:R150"/>
    <mergeCell ref="S148:U148"/>
    <mergeCell ref="D149:E149"/>
    <mergeCell ref="G149:H149"/>
    <mergeCell ref="J149:K149"/>
    <mergeCell ref="L149:M149"/>
    <mergeCell ref="Q149:R149"/>
    <mergeCell ref="S149:U149"/>
    <mergeCell ref="B148:C148"/>
    <mergeCell ref="D148:E148"/>
    <mergeCell ref="G148:I148"/>
    <mergeCell ref="J148:K148"/>
    <mergeCell ref="L148:M148"/>
    <mergeCell ref="Q148:R148"/>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S144:U144"/>
    <mergeCell ref="B145:C145"/>
    <mergeCell ref="D145:E145"/>
    <mergeCell ref="G145:I145"/>
    <mergeCell ref="J145:K145"/>
    <mergeCell ref="L145:M145"/>
    <mergeCell ref="Q145:R145"/>
    <mergeCell ref="S145:U145"/>
    <mergeCell ref="L143:M143"/>
    <mergeCell ref="Q143:R143"/>
    <mergeCell ref="B144:C144"/>
    <mergeCell ref="D144:E144"/>
    <mergeCell ref="G144:I144"/>
    <mergeCell ref="J144:K144"/>
    <mergeCell ref="L144:M144"/>
    <mergeCell ref="Q144:R144"/>
    <mergeCell ref="B141:U141"/>
    <mergeCell ref="B142:C143"/>
    <mergeCell ref="D142:E143"/>
    <mergeCell ref="F142:F143"/>
    <mergeCell ref="G142:K142"/>
    <mergeCell ref="L142:M142"/>
    <mergeCell ref="N142:R142"/>
    <mergeCell ref="S142:U143"/>
    <mergeCell ref="G143:I143"/>
    <mergeCell ref="J143:K143"/>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20:R220"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24"/>
  <sheetViews>
    <sheetView topLeftCell="B22" zoomScaleNormal="100" workbookViewId="0">
      <selection activeCell="O17" sqref="O17"/>
    </sheetView>
  </sheetViews>
  <sheetFormatPr baseColWidth="10" defaultColWidth="11.5703125" defaultRowHeight="15" x14ac:dyDescent="0.25"/>
  <cols>
    <col min="1" max="16384" width="11.5703125" style="184"/>
  </cols>
  <sheetData>
    <row r="1" spans="2:12" x14ac:dyDescent="0.25">
      <c r="B1" s="892"/>
      <c r="C1" s="893"/>
      <c r="D1" s="894"/>
      <c r="E1" s="898" t="s">
        <v>393</v>
      </c>
      <c r="F1" s="898"/>
      <c r="G1" s="898"/>
      <c r="H1" s="898"/>
      <c r="I1" s="898"/>
      <c r="J1" s="898"/>
      <c r="K1" s="900"/>
      <c r="L1" s="901"/>
    </row>
    <row r="2" spans="2:12" x14ac:dyDescent="0.25">
      <c r="B2" s="895"/>
      <c r="C2" s="896"/>
      <c r="D2" s="897"/>
      <c r="E2" s="899"/>
      <c r="F2" s="899"/>
      <c r="G2" s="899"/>
      <c r="H2" s="899"/>
      <c r="I2" s="899"/>
      <c r="J2" s="899"/>
      <c r="K2" s="902"/>
      <c r="L2" s="903"/>
    </row>
    <row r="3" spans="2:12" x14ac:dyDescent="0.25">
      <c r="B3" s="895"/>
      <c r="C3" s="896"/>
      <c r="D3" s="897"/>
      <c r="E3" s="899"/>
      <c r="F3" s="899"/>
      <c r="G3" s="899"/>
      <c r="H3" s="899"/>
      <c r="I3" s="899"/>
      <c r="J3" s="899"/>
      <c r="K3" s="902"/>
      <c r="L3" s="903"/>
    </row>
    <row r="4" spans="2:12" x14ac:dyDescent="0.25">
      <c r="B4" s="895"/>
      <c r="C4" s="896"/>
      <c r="D4" s="897"/>
      <c r="E4" s="904" t="s">
        <v>488</v>
      </c>
      <c r="F4" s="904"/>
      <c r="G4" s="904"/>
      <c r="H4" s="904"/>
      <c r="I4" s="904"/>
      <c r="J4" s="904"/>
      <c r="K4" s="902"/>
      <c r="L4" s="903"/>
    </row>
    <row r="5" spans="2:12" x14ac:dyDescent="0.25">
      <c r="B5" s="895"/>
      <c r="C5" s="896"/>
      <c r="D5" s="897"/>
      <c r="E5" s="905"/>
      <c r="F5" s="905"/>
      <c r="G5" s="905"/>
      <c r="H5" s="905"/>
      <c r="I5" s="906" t="s">
        <v>462</v>
      </c>
      <c r="J5" s="907"/>
      <c r="K5" s="902"/>
      <c r="L5" s="903"/>
    </row>
    <row r="6" spans="2:12" ht="24" x14ac:dyDescent="0.25">
      <c r="B6" s="895"/>
      <c r="C6" s="896"/>
      <c r="D6" s="897"/>
      <c r="E6" s="187" t="s">
        <v>460</v>
      </c>
      <c r="F6" s="188">
        <v>43830</v>
      </c>
      <c r="G6" s="189" t="s">
        <v>461</v>
      </c>
      <c r="H6" s="188">
        <v>43838</v>
      </c>
      <c r="I6" s="906"/>
      <c r="J6" s="907"/>
      <c r="K6" s="908"/>
      <c r="L6" s="909"/>
    </row>
    <row r="7" spans="2:12" ht="24" x14ac:dyDescent="0.25">
      <c r="B7" s="889" t="s">
        <v>395</v>
      </c>
      <c r="C7" s="889"/>
      <c r="D7" s="889"/>
      <c r="E7" s="889" t="s">
        <v>111</v>
      </c>
      <c r="F7" s="889"/>
      <c r="G7" s="889" t="s">
        <v>112</v>
      </c>
      <c r="H7" s="889"/>
      <c r="I7" s="208" t="s">
        <v>4</v>
      </c>
      <c r="J7" s="208" t="s">
        <v>2</v>
      </c>
      <c r="K7" s="890" t="s">
        <v>0</v>
      </c>
      <c r="L7" s="890"/>
    </row>
    <row r="8" spans="2:12" ht="24" x14ac:dyDescent="0.25">
      <c r="B8" s="891" t="s">
        <v>398</v>
      </c>
      <c r="C8" s="891"/>
      <c r="D8" s="891"/>
      <c r="E8" s="889" t="s">
        <v>399</v>
      </c>
      <c r="F8" s="889"/>
      <c r="G8" s="889" t="s">
        <v>399</v>
      </c>
      <c r="H8" s="889"/>
      <c r="I8" s="190">
        <v>41944</v>
      </c>
      <c r="J8" s="208">
        <v>1</v>
      </c>
      <c r="K8" s="890" t="s">
        <v>463</v>
      </c>
      <c r="L8" s="890"/>
    </row>
    <row r="9" spans="2:12" x14ac:dyDescent="0.25">
      <c r="B9" s="874" t="s">
        <v>810</v>
      </c>
      <c r="C9" s="875"/>
      <c r="D9" s="875"/>
      <c r="E9" s="875"/>
      <c r="F9" s="875"/>
      <c r="G9" s="876"/>
      <c r="H9" s="874" t="s">
        <v>811</v>
      </c>
      <c r="I9" s="875"/>
      <c r="J9" s="875"/>
      <c r="K9" s="875"/>
      <c r="L9" s="876"/>
    </row>
    <row r="10" spans="2:12" x14ac:dyDescent="0.25">
      <c r="B10" s="874"/>
      <c r="C10" s="875"/>
      <c r="D10" s="875"/>
      <c r="E10" s="875"/>
      <c r="F10" s="875"/>
      <c r="G10" s="876"/>
      <c r="H10" s="874"/>
      <c r="I10" s="875"/>
      <c r="J10" s="875"/>
      <c r="K10" s="875"/>
      <c r="L10" s="876"/>
    </row>
    <row r="11" spans="2:12" x14ac:dyDescent="0.25">
      <c r="B11" s="874"/>
      <c r="C11" s="875"/>
      <c r="D11" s="875"/>
      <c r="E11" s="875"/>
      <c r="F11" s="875"/>
      <c r="G11" s="876"/>
      <c r="H11" s="874"/>
      <c r="I11" s="875"/>
      <c r="J11" s="875"/>
      <c r="K11" s="875"/>
      <c r="L11" s="876"/>
    </row>
    <row r="12" spans="2:12" x14ac:dyDescent="0.25">
      <c r="B12" s="874"/>
      <c r="C12" s="875"/>
      <c r="D12" s="875"/>
      <c r="E12" s="875"/>
      <c r="F12" s="875"/>
      <c r="G12" s="876"/>
      <c r="H12" s="874"/>
      <c r="I12" s="875"/>
      <c r="J12" s="875"/>
      <c r="K12" s="875"/>
      <c r="L12" s="876"/>
    </row>
    <row r="13" spans="2:12" x14ac:dyDescent="0.25">
      <c r="B13" s="874"/>
      <c r="C13" s="875"/>
      <c r="D13" s="875"/>
      <c r="E13" s="875"/>
      <c r="F13" s="875"/>
      <c r="G13" s="876"/>
      <c r="H13" s="874"/>
      <c r="I13" s="875"/>
      <c r="J13" s="875"/>
      <c r="K13" s="875"/>
      <c r="L13" s="876"/>
    </row>
    <row r="14" spans="2:12" x14ac:dyDescent="0.25">
      <c r="B14" s="874"/>
      <c r="C14" s="875"/>
      <c r="D14" s="875"/>
      <c r="E14" s="875"/>
      <c r="F14" s="875"/>
      <c r="G14" s="876"/>
      <c r="H14" s="874"/>
      <c r="I14" s="875"/>
      <c r="J14" s="875"/>
      <c r="K14" s="875"/>
      <c r="L14" s="876"/>
    </row>
    <row r="15" spans="2:12" x14ac:dyDescent="0.25">
      <c r="B15" s="874"/>
      <c r="C15" s="875"/>
      <c r="D15" s="875"/>
      <c r="E15" s="875"/>
      <c r="F15" s="875"/>
      <c r="G15" s="876"/>
      <c r="H15" s="874"/>
      <c r="I15" s="875"/>
      <c r="J15" s="875"/>
      <c r="K15" s="875"/>
      <c r="L15" s="876"/>
    </row>
    <row r="16" spans="2:12" x14ac:dyDescent="0.25">
      <c r="B16" s="874"/>
      <c r="C16" s="875"/>
      <c r="D16" s="875"/>
      <c r="E16" s="875"/>
      <c r="F16" s="875"/>
      <c r="G16" s="876"/>
      <c r="H16" s="874"/>
      <c r="I16" s="875"/>
      <c r="J16" s="875"/>
      <c r="K16" s="875"/>
      <c r="L16" s="876"/>
    </row>
    <row r="17" spans="2:12" x14ac:dyDescent="0.25">
      <c r="B17" s="874"/>
      <c r="C17" s="875"/>
      <c r="D17" s="875"/>
      <c r="E17" s="875"/>
      <c r="F17" s="875"/>
      <c r="G17" s="876"/>
      <c r="H17" s="874"/>
      <c r="I17" s="875"/>
      <c r="J17" s="875"/>
      <c r="K17" s="875"/>
      <c r="L17" s="876"/>
    </row>
    <row r="18" spans="2:12" x14ac:dyDescent="0.25">
      <c r="B18" s="874"/>
      <c r="C18" s="875"/>
      <c r="D18" s="875"/>
      <c r="E18" s="875"/>
      <c r="F18" s="875"/>
      <c r="G18" s="876"/>
      <c r="H18" s="874"/>
      <c r="I18" s="875"/>
      <c r="J18" s="875"/>
      <c r="K18" s="875"/>
      <c r="L18" s="876"/>
    </row>
    <row r="19" spans="2:12" x14ac:dyDescent="0.25">
      <c r="B19" s="874"/>
      <c r="C19" s="875"/>
      <c r="D19" s="875"/>
      <c r="E19" s="875"/>
      <c r="F19" s="875"/>
      <c r="G19" s="876"/>
      <c r="H19" s="874"/>
      <c r="I19" s="875"/>
      <c r="J19" s="875"/>
      <c r="K19" s="875"/>
      <c r="L19" s="876"/>
    </row>
    <row r="20" spans="2:12" x14ac:dyDescent="0.25">
      <c r="B20" s="874"/>
      <c r="C20" s="875"/>
      <c r="D20" s="875"/>
      <c r="E20" s="875"/>
      <c r="F20" s="875"/>
      <c r="G20" s="876"/>
      <c r="H20" s="874"/>
      <c r="I20" s="875"/>
      <c r="J20" s="875"/>
      <c r="K20" s="875"/>
      <c r="L20" s="876"/>
    </row>
    <row r="21" spans="2:12" x14ac:dyDescent="0.25">
      <c r="B21" s="874"/>
      <c r="C21" s="875"/>
      <c r="D21" s="875"/>
      <c r="E21" s="875"/>
      <c r="F21" s="875"/>
      <c r="G21" s="876"/>
      <c r="H21" s="874"/>
      <c r="I21" s="875"/>
      <c r="J21" s="875"/>
      <c r="K21" s="875"/>
      <c r="L21" s="876"/>
    </row>
    <row r="22" spans="2:12" x14ac:dyDescent="0.25">
      <c r="B22" s="874"/>
      <c r="C22" s="875"/>
      <c r="D22" s="875"/>
      <c r="E22" s="875"/>
      <c r="F22" s="875"/>
      <c r="G22" s="876"/>
      <c r="H22" s="874"/>
      <c r="I22" s="875"/>
      <c r="J22" s="875"/>
      <c r="K22" s="875"/>
      <c r="L22" s="876"/>
    </row>
    <row r="23" spans="2:12" ht="15" customHeight="1" x14ac:dyDescent="0.25">
      <c r="B23" s="877" t="s">
        <v>1226</v>
      </c>
      <c r="C23" s="878"/>
      <c r="D23" s="878"/>
      <c r="E23" s="878"/>
      <c r="F23" s="878"/>
      <c r="G23" s="879"/>
      <c r="H23" s="883" t="s">
        <v>1227</v>
      </c>
      <c r="I23" s="884"/>
      <c r="J23" s="884"/>
      <c r="K23" s="884"/>
      <c r="L23" s="885"/>
    </row>
    <row r="24" spans="2:12" ht="15.75" thickBot="1" x14ac:dyDescent="0.3">
      <c r="B24" s="880"/>
      <c r="C24" s="881"/>
      <c r="D24" s="881"/>
      <c r="E24" s="881"/>
      <c r="F24" s="881"/>
      <c r="G24" s="882"/>
      <c r="H24" s="886"/>
      <c r="I24" s="887"/>
      <c r="J24" s="887"/>
      <c r="K24" s="887"/>
      <c r="L24" s="888"/>
    </row>
  </sheetData>
  <mergeCells count="20">
    <mergeCell ref="B1:D6"/>
    <mergeCell ref="E1:J3"/>
    <mergeCell ref="K1:L5"/>
    <mergeCell ref="E4:J4"/>
    <mergeCell ref="E5:H5"/>
    <mergeCell ref="I5:I6"/>
    <mergeCell ref="J5:J6"/>
    <mergeCell ref="K6:L6"/>
    <mergeCell ref="B9:G22"/>
    <mergeCell ref="H9:L22"/>
    <mergeCell ref="B23:G24"/>
    <mergeCell ref="H23:L24"/>
    <mergeCell ref="B7:D7"/>
    <mergeCell ref="E7:F7"/>
    <mergeCell ref="G7:H7"/>
    <mergeCell ref="K7:L7"/>
    <mergeCell ref="B8:D8"/>
    <mergeCell ref="E8:F8"/>
    <mergeCell ref="G8:H8"/>
    <mergeCell ref="K8:L8"/>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08"/>
  <sheetViews>
    <sheetView view="pageBreakPreview" topLeftCell="A7" zoomScale="90" zoomScaleNormal="80" zoomScaleSheetLayoutView="90" zoomScalePageLayoutView="110" workbookViewId="0">
      <selection activeCell="B93" sqref="B93:G106"/>
    </sheetView>
  </sheetViews>
  <sheetFormatPr baseColWidth="10" defaultColWidth="11.42578125" defaultRowHeight="15" x14ac:dyDescent="0.25"/>
  <cols>
    <col min="1" max="1" width="3.7109375" style="98" customWidth="1"/>
    <col min="2" max="2" width="4.7109375" style="98" customWidth="1"/>
    <col min="3" max="3" width="8.28515625" style="98" customWidth="1"/>
    <col min="4" max="4" width="8" style="98" customWidth="1"/>
    <col min="5" max="5" width="11.42578125" style="98"/>
    <col min="6" max="6" width="11.85546875" style="98" customWidth="1"/>
    <col min="7" max="7" width="9.5703125" style="98" customWidth="1"/>
    <col min="8" max="8" width="12" style="98" customWidth="1"/>
    <col min="9" max="9" width="13.85546875" style="98" bestFit="1" customWidth="1"/>
    <col min="10" max="10" width="13" style="98" customWidth="1"/>
    <col min="11" max="11" width="13.42578125" style="98" customWidth="1"/>
    <col min="12" max="12" width="9.42578125" style="98" customWidth="1"/>
    <col min="13" max="13" width="11.42578125" style="98" hidden="1" customWidth="1"/>
    <col min="14" max="16384" width="11.42578125" style="98"/>
  </cols>
  <sheetData>
    <row r="1" spans="2:13" x14ac:dyDescent="0.25">
      <c r="B1" s="892"/>
      <c r="C1" s="893"/>
      <c r="D1" s="894"/>
      <c r="E1" s="898" t="s">
        <v>393</v>
      </c>
      <c r="F1" s="898"/>
      <c r="G1" s="898"/>
      <c r="H1" s="898"/>
      <c r="I1" s="898"/>
      <c r="J1" s="898"/>
      <c r="K1" s="900"/>
      <c r="L1" s="901"/>
    </row>
    <row r="2" spans="2:13" ht="1.5" customHeight="1" x14ac:dyDescent="0.25">
      <c r="B2" s="895"/>
      <c r="C2" s="922"/>
      <c r="D2" s="897"/>
      <c r="E2" s="923"/>
      <c r="F2" s="923"/>
      <c r="G2" s="923"/>
      <c r="H2" s="923"/>
      <c r="I2" s="923"/>
      <c r="J2" s="923"/>
      <c r="K2" s="902"/>
      <c r="L2" s="903"/>
    </row>
    <row r="3" spans="2:13" ht="3.75" customHeight="1" x14ac:dyDescent="0.25">
      <c r="B3" s="895"/>
      <c r="C3" s="922"/>
      <c r="D3" s="897"/>
      <c r="E3" s="923"/>
      <c r="F3" s="923"/>
      <c r="G3" s="923"/>
      <c r="H3" s="923"/>
      <c r="I3" s="923"/>
      <c r="J3" s="923"/>
      <c r="K3" s="902"/>
      <c r="L3" s="903"/>
    </row>
    <row r="4" spans="2:13" ht="20.25" customHeight="1" x14ac:dyDescent="0.25">
      <c r="B4" s="895"/>
      <c r="C4" s="922"/>
      <c r="D4" s="897"/>
      <c r="E4" s="924" t="s">
        <v>488</v>
      </c>
      <c r="F4" s="924"/>
      <c r="G4" s="924"/>
      <c r="H4" s="924"/>
      <c r="I4" s="924"/>
      <c r="J4" s="924"/>
      <c r="K4" s="902"/>
      <c r="L4" s="903"/>
    </row>
    <row r="5" spans="2:13" ht="4.5" customHeight="1" x14ac:dyDescent="0.25">
      <c r="B5" s="895"/>
      <c r="C5" s="922"/>
      <c r="D5" s="897"/>
      <c r="E5" s="925"/>
      <c r="F5" s="925"/>
      <c r="G5" s="925"/>
      <c r="H5" s="925"/>
      <c r="I5" s="926" t="s">
        <v>462</v>
      </c>
      <c r="J5" s="927"/>
      <c r="K5" s="902"/>
      <c r="L5" s="903"/>
      <c r="M5" s="171"/>
    </row>
    <row r="6" spans="2:13" ht="24.95" customHeight="1" x14ac:dyDescent="0.25">
      <c r="B6" s="895"/>
      <c r="C6" s="922"/>
      <c r="D6" s="897"/>
      <c r="E6" s="172" t="s">
        <v>460</v>
      </c>
      <c r="F6" s="173"/>
      <c r="G6" s="174" t="s">
        <v>461</v>
      </c>
      <c r="H6" s="173"/>
      <c r="I6" s="926"/>
      <c r="J6" s="927"/>
      <c r="K6" s="908"/>
      <c r="L6" s="909"/>
    </row>
    <row r="7" spans="2:13" ht="24.95" customHeight="1" x14ac:dyDescent="0.25">
      <c r="B7" s="929" t="s">
        <v>395</v>
      </c>
      <c r="C7" s="889"/>
      <c r="D7" s="889"/>
      <c r="E7" s="889" t="s">
        <v>111</v>
      </c>
      <c r="F7" s="889"/>
      <c r="G7" s="889" t="s">
        <v>112</v>
      </c>
      <c r="H7" s="889"/>
      <c r="I7" s="181" t="s">
        <v>4</v>
      </c>
      <c r="J7" s="181" t="s">
        <v>2</v>
      </c>
      <c r="K7" s="890" t="s">
        <v>0</v>
      </c>
      <c r="L7" s="930"/>
    </row>
    <row r="8" spans="2:13" ht="24.95" customHeight="1" x14ac:dyDescent="0.25">
      <c r="B8" s="931" t="s">
        <v>398</v>
      </c>
      <c r="C8" s="891"/>
      <c r="D8" s="891"/>
      <c r="E8" s="889" t="s">
        <v>399</v>
      </c>
      <c r="F8" s="889"/>
      <c r="G8" s="889" t="s">
        <v>399</v>
      </c>
      <c r="H8" s="889"/>
      <c r="I8" s="175">
        <v>41944</v>
      </c>
      <c r="J8" s="181">
        <v>1</v>
      </c>
      <c r="K8" s="890" t="s">
        <v>463</v>
      </c>
      <c r="L8" s="930"/>
    </row>
    <row r="9" spans="2:13" ht="24" customHeight="1" thickBot="1" x14ac:dyDescent="0.3">
      <c r="B9" s="932" t="s">
        <v>388</v>
      </c>
      <c r="C9" s="933"/>
      <c r="D9" s="933"/>
      <c r="E9" s="933"/>
      <c r="F9" s="933"/>
      <c r="G9" s="933"/>
      <c r="H9" s="933"/>
      <c r="I9" s="933"/>
      <c r="J9" s="933"/>
      <c r="K9" s="933"/>
      <c r="L9" s="934"/>
    </row>
    <row r="10" spans="2:13" ht="15.75" customHeight="1" x14ac:dyDescent="0.25">
      <c r="B10" s="910" t="s">
        <v>810</v>
      </c>
      <c r="C10" s="911"/>
      <c r="D10" s="911"/>
      <c r="E10" s="911"/>
      <c r="F10" s="911"/>
      <c r="G10" s="912"/>
      <c r="H10" s="910" t="s">
        <v>811</v>
      </c>
      <c r="I10" s="911"/>
      <c r="J10" s="911"/>
      <c r="K10" s="911"/>
      <c r="L10" s="912"/>
    </row>
    <row r="11" spans="2:13" x14ac:dyDescent="0.25">
      <c r="B11" s="874"/>
      <c r="C11" s="875"/>
      <c r="D11" s="875"/>
      <c r="E11" s="875"/>
      <c r="F11" s="875"/>
      <c r="G11" s="876"/>
      <c r="H11" s="874"/>
      <c r="I11" s="875"/>
      <c r="J11" s="875"/>
      <c r="K11" s="875"/>
      <c r="L11" s="876"/>
    </row>
    <row r="12" spans="2:13" x14ac:dyDescent="0.25">
      <c r="B12" s="874"/>
      <c r="C12" s="875"/>
      <c r="D12" s="875"/>
      <c r="E12" s="875"/>
      <c r="F12" s="875"/>
      <c r="G12" s="876"/>
      <c r="H12" s="874"/>
      <c r="I12" s="875"/>
      <c r="J12" s="875"/>
      <c r="K12" s="875"/>
      <c r="L12" s="876"/>
    </row>
    <row r="13" spans="2:13" x14ac:dyDescent="0.25">
      <c r="B13" s="874"/>
      <c r="C13" s="875"/>
      <c r="D13" s="875"/>
      <c r="E13" s="875"/>
      <c r="F13" s="875"/>
      <c r="G13" s="876"/>
      <c r="H13" s="874"/>
      <c r="I13" s="875"/>
      <c r="J13" s="875"/>
      <c r="K13" s="875"/>
      <c r="L13" s="876"/>
    </row>
    <row r="14" spans="2:13" x14ac:dyDescent="0.25">
      <c r="B14" s="874"/>
      <c r="C14" s="875"/>
      <c r="D14" s="875"/>
      <c r="E14" s="875"/>
      <c r="F14" s="875"/>
      <c r="G14" s="876"/>
      <c r="H14" s="874"/>
      <c r="I14" s="875"/>
      <c r="J14" s="875"/>
      <c r="K14" s="875"/>
      <c r="L14" s="876"/>
    </row>
    <row r="15" spans="2:13" x14ac:dyDescent="0.25">
      <c r="B15" s="874"/>
      <c r="C15" s="875"/>
      <c r="D15" s="875"/>
      <c r="E15" s="875"/>
      <c r="F15" s="875"/>
      <c r="G15" s="876"/>
      <c r="H15" s="874"/>
      <c r="I15" s="875"/>
      <c r="J15" s="875"/>
      <c r="K15" s="875"/>
      <c r="L15" s="876"/>
    </row>
    <row r="16" spans="2:13" x14ac:dyDescent="0.25">
      <c r="B16" s="874"/>
      <c r="C16" s="875"/>
      <c r="D16" s="875"/>
      <c r="E16" s="875"/>
      <c r="F16" s="875"/>
      <c r="G16" s="876"/>
      <c r="H16" s="874"/>
      <c r="I16" s="875"/>
      <c r="J16" s="875"/>
      <c r="K16" s="875"/>
      <c r="L16" s="876"/>
    </row>
    <row r="17" spans="2:12" x14ac:dyDescent="0.25">
      <c r="B17" s="874"/>
      <c r="C17" s="875"/>
      <c r="D17" s="875"/>
      <c r="E17" s="875"/>
      <c r="F17" s="875"/>
      <c r="G17" s="876"/>
      <c r="H17" s="874"/>
      <c r="I17" s="875"/>
      <c r="J17" s="875"/>
      <c r="K17" s="875"/>
      <c r="L17" s="876"/>
    </row>
    <row r="18" spans="2:12" x14ac:dyDescent="0.25">
      <c r="B18" s="874"/>
      <c r="C18" s="875"/>
      <c r="D18" s="875"/>
      <c r="E18" s="875"/>
      <c r="F18" s="875"/>
      <c r="G18" s="876"/>
      <c r="H18" s="874"/>
      <c r="I18" s="875"/>
      <c r="J18" s="875"/>
      <c r="K18" s="875"/>
      <c r="L18" s="876"/>
    </row>
    <row r="19" spans="2:12" x14ac:dyDescent="0.25">
      <c r="B19" s="874"/>
      <c r="C19" s="875"/>
      <c r="D19" s="875"/>
      <c r="E19" s="875"/>
      <c r="F19" s="875"/>
      <c r="G19" s="876"/>
      <c r="H19" s="874"/>
      <c r="I19" s="875"/>
      <c r="J19" s="875"/>
      <c r="K19" s="875"/>
      <c r="L19" s="876"/>
    </row>
    <row r="20" spans="2:12" x14ac:dyDescent="0.25">
      <c r="B20" s="874"/>
      <c r="C20" s="875"/>
      <c r="D20" s="875"/>
      <c r="E20" s="875"/>
      <c r="F20" s="875"/>
      <c r="G20" s="876"/>
      <c r="H20" s="874"/>
      <c r="I20" s="875"/>
      <c r="J20" s="875"/>
      <c r="K20" s="875"/>
      <c r="L20" s="876"/>
    </row>
    <row r="21" spans="2:12" x14ac:dyDescent="0.25">
      <c r="B21" s="874"/>
      <c r="C21" s="875"/>
      <c r="D21" s="875"/>
      <c r="E21" s="875"/>
      <c r="F21" s="875"/>
      <c r="G21" s="876"/>
      <c r="H21" s="874"/>
      <c r="I21" s="875"/>
      <c r="J21" s="875"/>
      <c r="K21" s="875"/>
      <c r="L21" s="876"/>
    </row>
    <row r="22" spans="2:12" x14ac:dyDescent="0.25">
      <c r="B22" s="874"/>
      <c r="C22" s="875"/>
      <c r="D22" s="875"/>
      <c r="E22" s="875"/>
      <c r="F22" s="875"/>
      <c r="G22" s="876"/>
      <c r="H22" s="874"/>
      <c r="I22" s="875"/>
      <c r="J22" s="875"/>
      <c r="K22" s="875"/>
      <c r="L22" s="876"/>
    </row>
    <row r="23" spans="2:12" x14ac:dyDescent="0.25">
      <c r="B23" s="874"/>
      <c r="C23" s="875"/>
      <c r="D23" s="875"/>
      <c r="E23" s="875"/>
      <c r="F23" s="875"/>
      <c r="G23" s="876"/>
      <c r="H23" s="874"/>
      <c r="I23" s="875"/>
      <c r="J23" s="875"/>
      <c r="K23" s="875"/>
      <c r="L23" s="876"/>
    </row>
    <row r="24" spans="2:12" ht="27.6" customHeight="1" x14ac:dyDescent="0.25">
      <c r="B24" s="877" t="s">
        <v>1026</v>
      </c>
      <c r="C24" s="878"/>
      <c r="D24" s="878"/>
      <c r="E24" s="878"/>
      <c r="F24" s="878"/>
      <c r="G24" s="879"/>
      <c r="H24" s="883" t="s">
        <v>1027</v>
      </c>
      <c r="I24" s="884"/>
      <c r="J24" s="884"/>
      <c r="K24" s="884"/>
      <c r="L24" s="885"/>
    </row>
    <row r="25" spans="2:12" ht="27" customHeight="1" thickBot="1" x14ac:dyDescent="0.3">
      <c r="B25" s="880"/>
      <c r="C25" s="881"/>
      <c r="D25" s="881"/>
      <c r="E25" s="881"/>
      <c r="F25" s="881"/>
      <c r="G25" s="882"/>
      <c r="H25" s="886"/>
      <c r="I25" s="887"/>
      <c r="J25" s="887"/>
      <c r="K25" s="887"/>
      <c r="L25" s="888"/>
    </row>
    <row r="26" spans="2:12" x14ac:dyDescent="0.25">
      <c r="B26" s="874" t="s">
        <v>812</v>
      </c>
      <c r="C26" s="928"/>
      <c r="D26" s="928"/>
      <c r="E26" s="928"/>
      <c r="F26" s="928"/>
      <c r="G26" s="876"/>
      <c r="H26" s="874" t="s">
        <v>813</v>
      </c>
      <c r="I26" s="928"/>
      <c r="J26" s="928"/>
      <c r="K26" s="928"/>
      <c r="L26" s="876"/>
    </row>
    <row r="27" spans="2:12" x14ac:dyDescent="0.25">
      <c r="B27" s="874"/>
      <c r="C27" s="875"/>
      <c r="D27" s="875"/>
      <c r="E27" s="875"/>
      <c r="F27" s="875"/>
      <c r="G27" s="876"/>
      <c r="H27" s="874"/>
      <c r="I27" s="875"/>
      <c r="J27" s="875"/>
      <c r="K27" s="875"/>
      <c r="L27" s="876"/>
    </row>
    <row r="28" spans="2:12" x14ac:dyDescent="0.25">
      <c r="B28" s="874"/>
      <c r="C28" s="875"/>
      <c r="D28" s="875"/>
      <c r="E28" s="875"/>
      <c r="F28" s="875"/>
      <c r="G28" s="876"/>
      <c r="H28" s="874"/>
      <c r="I28" s="875"/>
      <c r="J28" s="875"/>
      <c r="K28" s="875"/>
      <c r="L28" s="876"/>
    </row>
    <row r="29" spans="2:12" x14ac:dyDescent="0.25">
      <c r="B29" s="874"/>
      <c r="C29" s="875"/>
      <c r="D29" s="875"/>
      <c r="E29" s="875"/>
      <c r="F29" s="875"/>
      <c r="G29" s="876"/>
      <c r="H29" s="874"/>
      <c r="I29" s="875"/>
      <c r="J29" s="875"/>
      <c r="K29" s="875"/>
      <c r="L29" s="876"/>
    </row>
    <row r="30" spans="2:12" x14ac:dyDescent="0.25">
      <c r="B30" s="874"/>
      <c r="C30" s="875"/>
      <c r="D30" s="875"/>
      <c r="E30" s="875"/>
      <c r="F30" s="875"/>
      <c r="G30" s="876"/>
      <c r="H30" s="874"/>
      <c r="I30" s="875"/>
      <c r="J30" s="875"/>
      <c r="K30" s="875"/>
      <c r="L30" s="876"/>
    </row>
    <row r="31" spans="2:12" x14ac:dyDescent="0.25">
      <c r="B31" s="874"/>
      <c r="C31" s="875"/>
      <c r="D31" s="875"/>
      <c r="E31" s="875"/>
      <c r="F31" s="875"/>
      <c r="G31" s="876"/>
      <c r="H31" s="874"/>
      <c r="I31" s="875"/>
      <c r="J31" s="875"/>
      <c r="K31" s="875"/>
      <c r="L31" s="876"/>
    </row>
    <row r="32" spans="2:12" x14ac:dyDescent="0.25">
      <c r="B32" s="874"/>
      <c r="C32" s="875"/>
      <c r="D32" s="875"/>
      <c r="E32" s="875"/>
      <c r="F32" s="875"/>
      <c r="G32" s="876"/>
      <c r="H32" s="874"/>
      <c r="I32" s="875"/>
      <c r="J32" s="875"/>
      <c r="K32" s="875"/>
      <c r="L32" s="876"/>
    </row>
    <row r="33" spans="2:12" x14ac:dyDescent="0.25">
      <c r="B33" s="874"/>
      <c r="C33" s="875"/>
      <c r="D33" s="875"/>
      <c r="E33" s="875"/>
      <c r="F33" s="875"/>
      <c r="G33" s="876"/>
      <c r="H33" s="874"/>
      <c r="I33" s="875"/>
      <c r="J33" s="875"/>
      <c r="K33" s="875"/>
      <c r="L33" s="876"/>
    </row>
    <row r="34" spans="2:12" x14ac:dyDescent="0.25">
      <c r="B34" s="874"/>
      <c r="C34" s="875"/>
      <c r="D34" s="875"/>
      <c r="E34" s="875"/>
      <c r="F34" s="875"/>
      <c r="G34" s="876"/>
      <c r="H34" s="874"/>
      <c r="I34" s="875"/>
      <c r="J34" s="875"/>
      <c r="K34" s="875"/>
      <c r="L34" s="876"/>
    </row>
    <row r="35" spans="2:12" x14ac:dyDescent="0.25">
      <c r="B35" s="874"/>
      <c r="C35" s="875"/>
      <c r="D35" s="875"/>
      <c r="E35" s="875"/>
      <c r="F35" s="875"/>
      <c r="G35" s="876"/>
      <c r="H35" s="874"/>
      <c r="I35" s="875"/>
      <c r="J35" s="875"/>
      <c r="K35" s="875"/>
      <c r="L35" s="876"/>
    </row>
    <row r="36" spans="2:12" x14ac:dyDescent="0.25">
      <c r="B36" s="874"/>
      <c r="C36" s="875"/>
      <c r="D36" s="875"/>
      <c r="E36" s="875"/>
      <c r="F36" s="875"/>
      <c r="G36" s="876"/>
      <c r="H36" s="874"/>
      <c r="I36" s="875"/>
      <c r="J36" s="875"/>
      <c r="K36" s="875"/>
      <c r="L36" s="876"/>
    </row>
    <row r="37" spans="2:12" x14ac:dyDescent="0.25">
      <c r="B37" s="874"/>
      <c r="C37" s="875"/>
      <c r="D37" s="875"/>
      <c r="E37" s="875"/>
      <c r="F37" s="875"/>
      <c r="G37" s="876"/>
      <c r="H37" s="874"/>
      <c r="I37" s="875"/>
      <c r="J37" s="875"/>
      <c r="K37" s="875"/>
      <c r="L37" s="876"/>
    </row>
    <row r="38" spans="2:12" x14ac:dyDescent="0.25">
      <c r="B38" s="874"/>
      <c r="C38" s="875"/>
      <c r="D38" s="875"/>
      <c r="E38" s="875"/>
      <c r="F38" s="875"/>
      <c r="G38" s="876"/>
      <c r="H38" s="874"/>
      <c r="I38" s="875"/>
      <c r="J38" s="875"/>
      <c r="K38" s="875"/>
      <c r="L38" s="876"/>
    </row>
    <row r="39" spans="2:12" x14ac:dyDescent="0.25">
      <c r="B39" s="874"/>
      <c r="C39" s="875"/>
      <c r="D39" s="875"/>
      <c r="E39" s="875"/>
      <c r="F39" s="875"/>
      <c r="G39" s="876"/>
      <c r="H39" s="874"/>
      <c r="I39" s="875"/>
      <c r="J39" s="875"/>
      <c r="K39" s="875"/>
      <c r="L39" s="876"/>
    </row>
    <row r="40" spans="2:12" ht="22.9" customHeight="1" x14ac:dyDescent="0.25">
      <c r="B40" s="877" t="s">
        <v>1028</v>
      </c>
      <c r="C40" s="878"/>
      <c r="D40" s="878"/>
      <c r="E40" s="878"/>
      <c r="F40" s="878"/>
      <c r="G40" s="879"/>
      <c r="H40" s="883"/>
      <c r="I40" s="884"/>
      <c r="J40" s="884"/>
      <c r="K40" s="884"/>
      <c r="L40" s="885"/>
    </row>
    <row r="41" spans="2:12" ht="23.45" customHeight="1" thickBot="1" x14ac:dyDescent="0.3">
      <c r="B41" s="880"/>
      <c r="C41" s="881"/>
      <c r="D41" s="881"/>
      <c r="E41" s="881"/>
      <c r="F41" s="881"/>
      <c r="G41" s="882"/>
      <c r="H41" s="886"/>
      <c r="I41" s="887"/>
      <c r="J41" s="887"/>
      <c r="K41" s="887"/>
      <c r="L41" s="888"/>
    </row>
    <row r="42" spans="2:12" x14ac:dyDescent="0.25">
      <c r="B42" s="910" t="s">
        <v>812</v>
      </c>
      <c r="C42" s="911"/>
      <c r="D42" s="911"/>
      <c r="E42" s="911"/>
      <c r="F42" s="911"/>
      <c r="G42" s="912"/>
      <c r="H42" s="910" t="s">
        <v>813</v>
      </c>
      <c r="I42" s="911"/>
      <c r="J42" s="911"/>
      <c r="K42" s="911"/>
      <c r="L42" s="912"/>
    </row>
    <row r="43" spans="2:12" x14ac:dyDescent="0.25">
      <c r="B43" s="874"/>
      <c r="C43" s="875"/>
      <c r="D43" s="875"/>
      <c r="E43" s="875"/>
      <c r="F43" s="875"/>
      <c r="G43" s="876"/>
      <c r="H43" s="874"/>
      <c r="I43" s="875"/>
      <c r="J43" s="875"/>
      <c r="K43" s="875"/>
      <c r="L43" s="876"/>
    </row>
    <row r="44" spans="2:12" x14ac:dyDescent="0.25">
      <c r="B44" s="874"/>
      <c r="C44" s="875"/>
      <c r="D44" s="875"/>
      <c r="E44" s="875"/>
      <c r="F44" s="875"/>
      <c r="G44" s="876"/>
      <c r="H44" s="874"/>
      <c r="I44" s="875"/>
      <c r="J44" s="875"/>
      <c r="K44" s="875"/>
      <c r="L44" s="876"/>
    </row>
    <row r="45" spans="2:12" x14ac:dyDescent="0.25">
      <c r="B45" s="874"/>
      <c r="C45" s="875"/>
      <c r="D45" s="875"/>
      <c r="E45" s="875"/>
      <c r="F45" s="875"/>
      <c r="G45" s="876"/>
      <c r="H45" s="874"/>
      <c r="I45" s="875"/>
      <c r="J45" s="875"/>
      <c r="K45" s="875"/>
      <c r="L45" s="876"/>
    </row>
    <row r="46" spans="2:12" x14ac:dyDescent="0.25">
      <c r="B46" s="874"/>
      <c r="C46" s="875"/>
      <c r="D46" s="875"/>
      <c r="E46" s="875"/>
      <c r="F46" s="875"/>
      <c r="G46" s="876"/>
      <c r="H46" s="874"/>
      <c r="I46" s="875"/>
      <c r="J46" s="875"/>
      <c r="K46" s="875"/>
      <c r="L46" s="876"/>
    </row>
    <row r="47" spans="2:12" x14ac:dyDescent="0.25">
      <c r="B47" s="874"/>
      <c r="C47" s="875"/>
      <c r="D47" s="875"/>
      <c r="E47" s="875"/>
      <c r="F47" s="875"/>
      <c r="G47" s="876"/>
      <c r="H47" s="874"/>
      <c r="I47" s="875"/>
      <c r="J47" s="875"/>
      <c r="K47" s="875"/>
      <c r="L47" s="876"/>
    </row>
    <row r="48" spans="2:12" x14ac:dyDescent="0.25">
      <c r="B48" s="874"/>
      <c r="C48" s="875"/>
      <c r="D48" s="875"/>
      <c r="E48" s="875"/>
      <c r="F48" s="875"/>
      <c r="G48" s="876"/>
      <c r="H48" s="874"/>
      <c r="I48" s="875"/>
      <c r="J48" s="875"/>
      <c r="K48" s="875"/>
      <c r="L48" s="876"/>
    </row>
    <row r="49" spans="2:12" x14ac:dyDescent="0.25">
      <c r="B49" s="874"/>
      <c r="C49" s="875"/>
      <c r="D49" s="875"/>
      <c r="E49" s="875"/>
      <c r="F49" s="875"/>
      <c r="G49" s="876"/>
      <c r="H49" s="874"/>
      <c r="I49" s="875"/>
      <c r="J49" s="875"/>
      <c r="K49" s="875"/>
      <c r="L49" s="876"/>
    </row>
    <row r="50" spans="2:12" x14ac:dyDescent="0.25">
      <c r="B50" s="874"/>
      <c r="C50" s="875"/>
      <c r="D50" s="875"/>
      <c r="E50" s="875"/>
      <c r="F50" s="875"/>
      <c r="G50" s="876"/>
      <c r="H50" s="874"/>
      <c r="I50" s="875"/>
      <c r="J50" s="875"/>
      <c r="K50" s="875"/>
      <c r="L50" s="876"/>
    </row>
    <row r="51" spans="2:12" x14ac:dyDescent="0.25">
      <c r="B51" s="874"/>
      <c r="C51" s="875"/>
      <c r="D51" s="875"/>
      <c r="E51" s="875"/>
      <c r="F51" s="875"/>
      <c r="G51" s="876"/>
      <c r="H51" s="874"/>
      <c r="I51" s="875"/>
      <c r="J51" s="875"/>
      <c r="K51" s="875"/>
      <c r="L51" s="876"/>
    </row>
    <row r="52" spans="2:12" x14ac:dyDescent="0.25">
      <c r="B52" s="874"/>
      <c r="C52" s="875"/>
      <c r="D52" s="875"/>
      <c r="E52" s="875"/>
      <c r="F52" s="875"/>
      <c r="G52" s="876"/>
      <c r="H52" s="874"/>
      <c r="I52" s="875"/>
      <c r="J52" s="875"/>
      <c r="K52" s="875"/>
      <c r="L52" s="876"/>
    </row>
    <row r="53" spans="2:12" x14ac:dyDescent="0.25">
      <c r="B53" s="874"/>
      <c r="C53" s="875"/>
      <c r="D53" s="875"/>
      <c r="E53" s="875"/>
      <c r="F53" s="875"/>
      <c r="G53" s="876"/>
      <c r="H53" s="874"/>
      <c r="I53" s="875"/>
      <c r="J53" s="875"/>
      <c r="K53" s="875"/>
      <c r="L53" s="876"/>
    </row>
    <row r="54" spans="2:12" x14ac:dyDescent="0.25">
      <c r="B54" s="874"/>
      <c r="C54" s="875"/>
      <c r="D54" s="875"/>
      <c r="E54" s="875"/>
      <c r="F54" s="875"/>
      <c r="G54" s="876"/>
      <c r="H54" s="874"/>
      <c r="I54" s="875"/>
      <c r="J54" s="875"/>
      <c r="K54" s="875"/>
      <c r="L54" s="876"/>
    </row>
    <row r="55" spans="2:12" x14ac:dyDescent="0.25">
      <c r="B55" s="874"/>
      <c r="C55" s="875"/>
      <c r="D55" s="875"/>
      <c r="E55" s="875"/>
      <c r="F55" s="875"/>
      <c r="G55" s="876"/>
      <c r="H55" s="874"/>
      <c r="I55" s="875"/>
      <c r="J55" s="875"/>
      <c r="K55" s="875"/>
      <c r="L55" s="876"/>
    </row>
    <row r="56" spans="2:12" ht="25.15" customHeight="1" x14ac:dyDescent="0.25">
      <c r="B56" s="877"/>
      <c r="C56" s="878"/>
      <c r="D56" s="878"/>
      <c r="E56" s="878"/>
      <c r="F56" s="878"/>
      <c r="G56" s="879"/>
      <c r="H56" s="883"/>
      <c r="I56" s="884"/>
      <c r="J56" s="884"/>
      <c r="K56" s="884"/>
      <c r="L56" s="885"/>
    </row>
    <row r="57" spans="2:12" ht="28.15" customHeight="1" thickBot="1" x14ac:dyDescent="0.3">
      <c r="B57" s="880"/>
      <c r="C57" s="881"/>
      <c r="D57" s="881"/>
      <c r="E57" s="881"/>
      <c r="F57" s="881"/>
      <c r="G57" s="882"/>
      <c r="H57" s="886"/>
      <c r="I57" s="887"/>
      <c r="J57" s="887"/>
      <c r="K57" s="887"/>
      <c r="L57" s="888"/>
    </row>
    <row r="58" spans="2:12" s="185" customFormat="1" ht="206.45" customHeight="1" thickBot="1" x14ac:dyDescent="0.3">
      <c r="B58" s="938"/>
      <c r="C58" s="939"/>
      <c r="D58" s="939"/>
      <c r="E58" s="939"/>
      <c r="F58" s="939"/>
      <c r="G58" s="940"/>
      <c r="H58" s="939"/>
      <c r="I58" s="939"/>
      <c r="J58" s="939"/>
      <c r="K58" s="939"/>
      <c r="L58" s="940"/>
    </row>
    <row r="59" spans="2:12" s="185" customFormat="1" ht="45.6" customHeight="1" thickBot="1" x14ac:dyDescent="0.3">
      <c r="B59" s="941"/>
      <c r="C59" s="942"/>
      <c r="D59" s="942"/>
      <c r="E59" s="942"/>
      <c r="F59" s="942"/>
      <c r="G59" s="943"/>
      <c r="H59" s="942"/>
      <c r="I59" s="942"/>
      <c r="J59" s="942"/>
      <c r="K59" s="942"/>
      <c r="L59" s="943"/>
    </row>
    <row r="60" spans="2:12" x14ac:dyDescent="0.25">
      <c r="B60" s="910" t="s">
        <v>812</v>
      </c>
      <c r="C60" s="911"/>
      <c r="D60" s="911"/>
      <c r="E60" s="911"/>
      <c r="F60" s="911"/>
      <c r="G60" s="912"/>
      <c r="H60" s="910" t="s">
        <v>813</v>
      </c>
      <c r="I60" s="911"/>
      <c r="J60" s="911"/>
      <c r="K60" s="911"/>
      <c r="L60" s="912"/>
    </row>
    <row r="61" spans="2:12" x14ac:dyDescent="0.25">
      <c r="B61" s="874"/>
      <c r="C61" s="875"/>
      <c r="D61" s="875"/>
      <c r="E61" s="875"/>
      <c r="F61" s="875"/>
      <c r="G61" s="876"/>
      <c r="H61" s="874"/>
      <c r="I61" s="875"/>
      <c r="J61" s="875"/>
      <c r="K61" s="875"/>
      <c r="L61" s="876"/>
    </row>
    <row r="62" spans="2:12" x14ac:dyDescent="0.25">
      <c r="B62" s="874"/>
      <c r="C62" s="875"/>
      <c r="D62" s="875"/>
      <c r="E62" s="875"/>
      <c r="F62" s="875"/>
      <c r="G62" s="876"/>
      <c r="H62" s="874"/>
      <c r="I62" s="875"/>
      <c r="J62" s="875"/>
      <c r="K62" s="875"/>
      <c r="L62" s="876"/>
    </row>
    <row r="63" spans="2:12" x14ac:dyDescent="0.25">
      <c r="B63" s="874"/>
      <c r="C63" s="875"/>
      <c r="D63" s="875"/>
      <c r="E63" s="875"/>
      <c r="F63" s="875"/>
      <c r="G63" s="876"/>
      <c r="H63" s="874"/>
      <c r="I63" s="875"/>
      <c r="J63" s="875"/>
      <c r="K63" s="875"/>
      <c r="L63" s="876"/>
    </row>
    <row r="64" spans="2:12" x14ac:dyDescent="0.25">
      <c r="B64" s="874"/>
      <c r="C64" s="875"/>
      <c r="D64" s="875"/>
      <c r="E64" s="875"/>
      <c r="F64" s="875"/>
      <c r="G64" s="876"/>
      <c r="H64" s="874"/>
      <c r="I64" s="875"/>
      <c r="J64" s="875"/>
      <c r="K64" s="875"/>
      <c r="L64" s="876"/>
    </row>
    <row r="65" spans="2:12" x14ac:dyDescent="0.25">
      <c r="B65" s="874"/>
      <c r="C65" s="875"/>
      <c r="D65" s="875"/>
      <c r="E65" s="875"/>
      <c r="F65" s="875"/>
      <c r="G65" s="876"/>
      <c r="H65" s="874"/>
      <c r="I65" s="875"/>
      <c r="J65" s="875"/>
      <c r="K65" s="875"/>
      <c r="L65" s="876"/>
    </row>
    <row r="66" spans="2:12" x14ac:dyDescent="0.25">
      <c r="B66" s="874"/>
      <c r="C66" s="875"/>
      <c r="D66" s="875"/>
      <c r="E66" s="875"/>
      <c r="F66" s="875"/>
      <c r="G66" s="876"/>
      <c r="H66" s="874"/>
      <c r="I66" s="875"/>
      <c r="J66" s="875"/>
      <c r="K66" s="875"/>
      <c r="L66" s="876"/>
    </row>
    <row r="67" spans="2:12" x14ac:dyDescent="0.25">
      <c r="B67" s="874"/>
      <c r="C67" s="875"/>
      <c r="D67" s="875"/>
      <c r="E67" s="875"/>
      <c r="F67" s="875"/>
      <c r="G67" s="876"/>
      <c r="H67" s="874"/>
      <c r="I67" s="875"/>
      <c r="J67" s="875"/>
      <c r="K67" s="875"/>
      <c r="L67" s="876"/>
    </row>
    <row r="68" spans="2:12" x14ac:dyDescent="0.25">
      <c r="B68" s="874"/>
      <c r="C68" s="875"/>
      <c r="D68" s="875"/>
      <c r="E68" s="875"/>
      <c r="F68" s="875"/>
      <c r="G68" s="876"/>
      <c r="H68" s="874"/>
      <c r="I68" s="875"/>
      <c r="J68" s="875"/>
      <c r="K68" s="875"/>
      <c r="L68" s="876"/>
    </row>
    <row r="69" spans="2:12" x14ac:dyDescent="0.25">
      <c r="B69" s="874"/>
      <c r="C69" s="875"/>
      <c r="D69" s="875"/>
      <c r="E69" s="875"/>
      <c r="F69" s="875"/>
      <c r="G69" s="876"/>
      <c r="H69" s="874"/>
      <c r="I69" s="875"/>
      <c r="J69" s="875"/>
      <c r="K69" s="875"/>
      <c r="L69" s="876"/>
    </row>
    <row r="70" spans="2:12" x14ac:dyDescent="0.25">
      <c r="B70" s="874"/>
      <c r="C70" s="875"/>
      <c r="D70" s="875"/>
      <c r="E70" s="875"/>
      <c r="F70" s="875"/>
      <c r="G70" s="876"/>
      <c r="H70" s="874"/>
      <c r="I70" s="875"/>
      <c r="J70" s="875"/>
      <c r="K70" s="875"/>
      <c r="L70" s="876"/>
    </row>
    <row r="71" spans="2:12" x14ac:dyDescent="0.25">
      <c r="B71" s="874"/>
      <c r="C71" s="875"/>
      <c r="D71" s="875"/>
      <c r="E71" s="875"/>
      <c r="F71" s="875"/>
      <c r="G71" s="876"/>
      <c r="H71" s="874"/>
      <c r="I71" s="875"/>
      <c r="J71" s="875"/>
      <c r="K71" s="875"/>
      <c r="L71" s="876"/>
    </row>
    <row r="72" spans="2:12" x14ac:dyDescent="0.25">
      <c r="B72" s="874"/>
      <c r="C72" s="875"/>
      <c r="D72" s="875"/>
      <c r="E72" s="875"/>
      <c r="F72" s="875"/>
      <c r="G72" s="876"/>
      <c r="H72" s="874"/>
      <c r="I72" s="875"/>
      <c r="J72" s="875"/>
      <c r="K72" s="875"/>
      <c r="L72" s="876"/>
    </row>
    <row r="73" spans="2:12" x14ac:dyDescent="0.25">
      <c r="B73" s="874"/>
      <c r="C73" s="875"/>
      <c r="D73" s="875"/>
      <c r="E73" s="875"/>
      <c r="F73" s="875"/>
      <c r="G73" s="876"/>
      <c r="H73" s="874"/>
      <c r="I73" s="875"/>
      <c r="J73" s="875"/>
      <c r="K73" s="875"/>
      <c r="L73" s="876"/>
    </row>
    <row r="74" spans="2:12" s="185" customFormat="1" ht="25.9" customHeight="1" x14ac:dyDescent="0.25">
      <c r="B74" s="877"/>
      <c r="C74" s="878"/>
      <c r="D74" s="878"/>
      <c r="E74" s="878"/>
      <c r="F74" s="878"/>
      <c r="G74" s="879"/>
      <c r="H74" s="883"/>
      <c r="I74" s="884"/>
      <c r="J74" s="884"/>
      <c r="K74" s="884"/>
      <c r="L74" s="885"/>
    </row>
    <row r="75" spans="2:12" s="185" customFormat="1" ht="21" customHeight="1" thickBot="1" x14ac:dyDescent="0.3">
      <c r="B75" s="880"/>
      <c r="C75" s="881"/>
      <c r="D75" s="881"/>
      <c r="E75" s="881"/>
      <c r="F75" s="881"/>
      <c r="G75" s="882"/>
      <c r="H75" s="886"/>
      <c r="I75" s="887"/>
      <c r="J75" s="887"/>
      <c r="K75" s="887"/>
      <c r="L75" s="888"/>
    </row>
    <row r="76" spans="2:12" s="185" customFormat="1" ht="15.75" thickBot="1" x14ac:dyDescent="0.3">
      <c r="B76" s="935" t="s">
        <v>387</v>
      </c>
      <c r="C76" s="936"/>
      <c r="D76" s="936"/>
      <c r="E76" s="936"/>
      <c r="F76" s="936"/>
      <c r="G76" s="936"/>
      <c r="H76" s="936"/>
      <c r="I76" s="936"/>
      <c r="J76" s="936"/>
      <c r="K76" s="936"/>
      <c r="L76" s="937"/>
    </row>
    <row r="77" spans="2:12" x14ac:dyDescent="0.25">
      <c r="B77" s="910" t="s">
        <v>812</v>
      </c>
      <c r="C77" s="911"/>
      <c r="D77" s="911"/>
      <c r="E77" s="911"/>
      <c r="F77" s="911"/>
      <c r="G77" s="912"/>
      <c r="H77" s="910" t="s">
        <v>813</v>
      </c>
      <c r="I77" s="911"/>
      <c r="J77" s="911"/>
      <c r="K77" s="911"/>
      <c r="L77" s="912"/>
    </row>
    <row r="78" spans="2:12" x14ac:dyDescent="0.25">
      <c r="B78" s="874"/>
      <c r="C78" s="875"/>
      <c r="D78" s="875"/>
      <c r="E78" s="875"/>
      <c r="F78" s="875"/>
      <c r="G78" s="876"/>
      <c r="H78" s="874"/>
      <c r="I78" s="875"/>
      <c r="J78" s="875"/>
      <c r="K78" s="875"/>
      <c r="L78" s="876"/>
    </row>
    <row r="79" spans="2:12" x14ac:dyDescent="0.25">
      <c r="B79" s="874"/>
      <c r="C79" s="875"/>
      <c r="D79" s="875"/>
      <c r="E79" s="875"/>
      <c r="F79" s="875"/>
      <c r="G79" s="876"/>
      <c r="H79" s="874"/>
      <c r="I79" s="875"/>
      <c r="J79" s="875"/>
      <c r="K79" s="875"/>
      <c r="L79" s="876"/>
    </row>
    <row r="80" spans="2:12" x14ac:dyDescent="0.25">
      <c r="B80" s="874"/>
      <c r="C80" s="875"/>
      <c r="D80" s="875"/>
      <c r="E80" s="875"/>
      <c r="F80" s="875"/>
      <c r="G80" s="876"/>
      <c r="H80" s="874"/>
      <c r="I80" s="875"/>
      <c r="J80" s="875"/>
      <c r="K80" s="875"/>
      <c r="L80" s="876"/>
    </row>
    <row r="81" spans="2:12" x14ac:dyDescent="0.25">
      <c r="B81" s="874"/>
      <c r="C81" s="875"/>
      <c r="D81" s="875"/>
      <c r="E81" s="875"/>
      <c r="F81" s="875"/>
      <c r="G81" s="876"/>
      <c r="H81" s="874"/>
      <c r="I81" s="875"/>
      <c r="J81" s="875"/>
      <c r="K81" s="875"/>
      <c r="L81" s="876"/>
    </row>
    <row r="82" spans="2:12" x14ac:dyDescent="0.25">
      <c r="B82" s="874"/>
      <c r="C82" s="875"/>
      <c r="D82" s="875"/>
      <c r="E82" s="875"/>
      <c r="F82" s="875"/>
      <c r="G82" s="876"/>
      <c r="H82" s="874"/>
      <c r="I82" s="875"/>
      <c r="J82" s="875"/>
      <c r="K82" s="875"/>
      <c r="L82" s="876"/>
    </row>
    <row r="83" spans="2:12" x14ac:dyDescent="0.25">
      <c r="B83" s="874"/>
      <c r="C83" s="875"/>
      <c r="D83" s="875"/>
      <c r="E83" s="875"/>
      <c r="F83" s="875"/>
      <c r="G83" s="876"/>
      <c r="H83" s="874"/>
      <c r="I83" s="875"/>
      <c r="J83" s="875"/>
      <c r="K83" s="875"/>
      <c r="L83" s="876"/>
    </row>
    <row r="84" spans="2:12" x14ac:dyDescent="0.25">
      <c r="B84" s="874"/>
      <c r="C84" s="875"/>
      <c r="D84" s="875"/>
      <c r="E84" s="875"/>
      <c r="F84" s="875"/>
      <c r="G84" s="876"/>
      <c r="H84" s="874"/>
      <c r="I84" s="875"/>
      <c r="J84" s="875"/>
      <c r="K84" s="875"/>
      <c r="L84" s="876"/>
    </row>
    <row r="85" spans="2:12" x14ac:dyDescent="0.25">
      <c r="B85" s="874"/>
      <c r="C85" s="875"/>
      <c r="D85" s="875"/>
      <c r="E85" s="875"/>
      <c r="F85" s="875"/>
      <c r="G85" s="876"/>
      <c r="H85" s="874"/>
      <c r="I85" s="875"/>
      <c r="J85" s="875"/>
      <c r="K85" s="875"/>
      <c r="L85" s="876"/>
    </row>
    <row r="86" spans="2:12" x14ac:dyDescent="0.25">
      <c r="B86" s="874"/>
      <c r="C86" s="875"/>
      <c r="D86" s="875"/>
      <c r="E86" s="875"/>
      <c r="F86" s="875"/>
      <c r="G86" s="876"/>
      <c r="H86" s="874"/>
      <c r="I86" s="875"/>
      <c r="J86" s="875"/>
      <c r="K86" s="875"/>
      <c r="L86" s="876"/>
    </row>
    <row r="87" spans="2:12" x14ac:dyDescent="0.25">
      <c r="B87" s="874"/>
      <c r="C87" s="875"/>
      <c r="D87" s="875"/>
      <c r="E87" s="875"/>
      <c r="F87" s="875"/>
      <c r="G87" s="876"/>
      <c r="H87" s="874"/>
      <c r="I87" s="875"/>
      <c r="J87" s="875"/>
      <c r="K87" s="875"/>
      <c r="L87" s="876"/>
    </row>
    <row r="88" spans="2:12" x14ac:dyDescent="0.25">
      <c r="B88" s="874"/>
      <c r="C88" s="875"/>
      <c r="D88" s="875"/>
      <c r="E88" s="875"/>
      <c r="F88" s="875"/>
      <c r="G88" s="876"/>
      <c r="H88" s="874"/>
      <c r="I88" s="875"/>
      <c r="J88" s="875"/>
      <c r="K88" s="875"/>
      <c r="L88" s="876"/>
    </row>
    <row r="89" spans="2:12" x14ac:dyDescent="0.25">
      <c r="B89" s="874"/>
      <c r="C89" s="875"/>
      <c r="D89" s="875"/>
      <c r="E89" s="875"/>
      <c r="F89" s="875"/>
      <c r="G89" s="876"/>
      <c r="H89" s="874"/>
      <c r="I89" s="875"/>
      <c r="J89" s="875"/>
      <c r="K89" s="875"/>
      <c r="L89" s="876"/>
    </row>
    <row r="90" spans="2:12" ht="15.75" thickBot="1" x14ac:dyDescent="0.3">
      <c r="B90" s="874"/>
      <c r="C90" s="875"/>
      <c r="D90" s="875"/>
      <c r="E90" s="875"/>
      <c r="F90" s="875"/>
      <c r="G90" s="876"/>
      <c r="H90" s="874"/>
      <c r="I90" s="875"/>
      <c r="J90" s="875"/>
      <c r="K90" s="875"/>
      <c r="L90" s="876"/>
    </row>
    <row r="91" spans="2:12" ht="27" customHeight="1" x14ac:dyDescent="0.25">
      <c r="B91" s="921"/>
      <c r="C91" s="914"/>
      <c r="D91" s="914"/>
      <c r="E91" s="914"/>
      <c r="F91" s="914"/>
      <c r="G91" s="915"/>
      <c r="H91" s="921"/>
      <c r="I91" s="919"/>
      <c r="J91" s="919"/>
      <c r="K91" s="919"/>
      <c r="L91" s="920"/>
    </row>
    <row r="92" spans="2:12" ht="15" customHeight="1" thickBot="1" x14ac:dyDescent="0.3">
      <c r="B92" s="916"/>
      <c r="C92" s="917"/>
      <c r="D92" s="917"/>
      <c r="E92" s="917"/>
      <c r="F92" s="917"/>
      <c r="G92" s="918"/>
      <c r="H92" s="886"/>
      <c r="I92" s="887"/>
      <c r="J92" s="887"/>
      <c r="K92" s="887"/>
      <c r="L92" s="888"/>
    </row>
    <row r="93" spans="2:12" x14ac:dyDescent="0.25">
      <c r="B93" s="910" t="s">
        <v>812</v>
      </c>
      <c r="C93" s="911"/>
      <c r="D93" s="911"/>
      <c r="E93" s="911"/>
      <c r="F93" s="911"/>
      <c r="G93" s="912"/>
      <c r="H93" s="910" t="s">
        <v>813</v>
      </c>
      <c r="I93" s="911"/>
      <c r="J93" s="911"/>
      <c r="K93" s="911"/>
      <c r="L93" s="912"/>
    </row>
    <row r="94" spans="2:12" x14ac:dyDescent="0.25">
      <c r="B94" s="874"/>
      <c r="C94" s="875"/>
      <c r="D94" s="875"/>
      <c r="E94" s="875"/>
      <c r="F94" s="875"/>
      <c r="G94" s="876"/>
      <c r="H94" s="874"/>
      <c r="I94" s="875"/>
      <c r="J94" s="875"/>
      <c r="K94" s="875"/>
      <c r="L94" s="876"/>
    </row>
    <row r="95" spans="2:12" x14ac:dyDescent="0.25">
      <c r="B95" s="874"/>
      <c r="C95" s="875"/>
      <c r="D95" s="875"/>
      <c r="E95" s="875"/>
      <c r="F95" s="875"/>
      <c r="G95" s="876"/>
      <c r="H95" s="874"/>
      <c r="I95" s="875"/>
      <c r="J95" s="875"/>
      <c r="K95" s="875"/>
      <c r="L95" s="876"/>
    </row>
    <row r="96" spans="2:12" x14ac:dyDescent="0.25">
      <c r="B96" s="874"/>
      <c r="C96" s="875"/>
      <c r="D96" s="875"/>
      <c r="E96" s="875"/>
      <c r="F96" s="875"/>
      <c r="G96" s="876"/>
      <c r="H96" s="874"/>
      <c r="I96" s="875"/>
      <c r="J96" s="875"/>
      <c r="K96" s="875"/>
      <c r="L96" s="876"/>
    </row>
    <row r="97" spans="2:12" x14ac:dyDescent="0.25">
      <c r="B97" s="874"/>
      <c r="C97" s="875"/>
      <c r="D97" s="875"/>
      <c r="E97" s="875"/>
      <c r="F97" s="875"/>
      <c r="G97" s="876"/>
      <c r="H97" s="874"/>
      <c r="I97" s="875"/>
      <c r="J97" s="875"/>
      <c r="K97" s="875"/>
      <c r="L97" s="876"/>
    </row>
    <row r="98" spans="2:12" x14ac:dyDescent="0.25">
      <c r="B98" s="874"/>
      <c r="C98" s="875"/>
      <c r="D98" s="875"/>
      <c r="E98" s="875"/>
      <c r="F98" s="875"/>
      <c r="G98" s="876"/>
      <c r="H98" s="874"/>
      <c r="I98" s="875"/>
      <c r="J98" s="875"/>
      <c r="K98" s="875"/>
      <c r="L98" s="876"/>
    </row>
    <row r="99" spans="2:12" x14ac:dyDescent="0.25">
      <c r="B99" s="874"/>
      <c r="C99" s="875"/>
      <c r="D99" s="875"/>
      <c r="E99" s="875"/>
      <c r="F99" s="875"/>
      <c r="G99" s="876"/>
      <c r="H99" s="874"/>
      <c r="I99" s="875"/>
      <c r="J99" s="875"/>
      <c r="K99" s="875"/>
      <c r="L99" s="876"/>
    </row>
    <row r="100" spans="2:12" x14ac:dyDescent="0.25">
      <c r="B100" s="874"/>
      <c r="C100" s="875"/>
      <c r="D100" s="875"/>
      <c r="E100" s="875"/>
      <c r="F100" s="875"/>
      <c r="G100" s="876"/>
      <c r="H100" s="874"/>
      <c r="I100" s="875"/>
      <c r="J100" s="875"/>
      <c r="K100" s="875"/>
      <c r="L100" s="876"/>
    </row>
    <row r="101" spans="2:12" x14ac:dyDescent="0.25">
      <c r="B101" s="874"/>
      <c r="C101" s="875"/>
      <c r="D101" s="875"/>
      <c r="E101" s="875"/>
      <c r="F101" s="875"/>
      <c r="G101" s="876"/>
      <c r="H101" s="874"/>
      <c r="I101" s="875"/>
      <c r="J101" s="875"/>
      <c r="K101" s="875"/>
      <c r="L101" s="876"/>
    </row>
    <row r="102" spans="2:12" x14ac:dyDescent="0.25">
      <c r="B102" s="874"/>
      <c r="C102" s="875"/>
      <c r="D102" s="875"/>
      <c r="E102" s="875"/>
      <c r="F102" s="875"/>
      <c r="G102" s="876"/>
      <c r="H102" s="874"/>
      <c r="I102" s="875"/>
      <c r="J102" s="875"/>
      <c r="K102" s="875"/>
      <c r="L102" s="876"/>
    </row>
    <row r="103" spans="2:12" x14ac:dyDescent="0.25">
      <c r="B103" s="874"/>
      <c r="C103" s="875"/>
      <c r="D103" s="875"/>
      <c r="E103" s="875"/>
      <c r="F103" s="875"/>
      <c r="G103" s="876"/>
      <c r="H103" s="874"/>
      <c r="I103" s="875"/>
      <c r="J103" s="875"/>
      <c r="K103" s="875"/>
      <c r="L103" s="876"/>
    </row>
    <row r="104" spans="2:12" x14ac:dyDescent="0.25">
      <c r="B104" s="874"/>
      <c r="C104" s="875"/>
      <c r="D104" s="875"/>
      <c r="E104" s="875"/>
      <c r="F104" s="875"/>
      <c r="G104" s="876"/>
      <c r="H104" s="874"/>
      <c r="I104" s="875"/>
      <c r="J104" s="875"/>
      <c r="K104" s="875"/>
      <c r="L104" s="876"/>
    </row>
    <row r="105" spans="2:12" x14ac:dyDescent="0.25">
      <c r="B105" s="874"/>
      <c r="C105" s="875"/>
      <c r="D105" s="875"/>
      <c r="E105" s="875"/>
      <c r="F105" s="875"/>
      <c r="G105" s="876"/>
      <c r="H105" s="874"/>
      <c r="I105" s="875"/>
      <c r="J105" s="875"/>
      <c r="K105" s="875"/>
      <c r="L105" s="876"/>
    </row>
    <row r="106" spans="2:12" ht="15.75" thickBot="1" x14ac:dyDescent="0.3">
      <c r="B106" s="874"/>
      <c r="C106" s="875"/>
      <c r="D106" s="875"/>
      <c r="E106" s="875"/>
      <c r="F106" s="875"/>
      <c r="G106" s="876"/>
      <c r="H106" s="874"/>
      <c r="I106" s="875"/>
      <c r="J106" s="875"/>
      <c r="K106" s="875"/>
      <c r="L106" s="876"/>
    </row>
    <row r="107" spans="2:12" ht="31.15" customHeight="1" x14ac:dyDescent="0.25">
      <c r="B107" s="913"/>
      <c r="C107" s="914"/>
      <c r="D107" s="914"/>
      <c r="E107" s="914"/>
      <c r="F107" s="914"/>
      <c r="G107" s="915"/>
      <c r="H107" s="913"/>
      <c r="I107" s="919"/>
      <c r="J107" s="919"/>
      <c r="K107" s="919"/>
      <c r="L107" s="920"/>
    </row>
    <row r="108" spans="2:12" ht="18.600000000000001" customHeight="1" thickBot="1" x14ac:dyDescent="0.3">
      <c r="B108" s="916"/>
      <c r="C108" s="917"/>
      <c r="D108" s="917"/>
      <c r="E108" s="917"/>
      <c r="F108" s="917"/>
      <c r="G108" s="918"/>
      <c r="H108" s="886"/>
      <c r="I108" s="887"/>
      <c r="J108" s="887"/>
      <c r="K108" s="887"/>
      <c r="L108" s="888"/>
    </row>
  </sheetData>
  <mergeCells count="46">
    <mergeCell ref="B40:G41"/>
    <mergeCell ref="H40:L41"/>
    <mergeCell ref="B42:G55"/>
    <mergeCell ref="H42:L55"/>
    <mergeCell ref="B56:G57"/>
    <mergeCell ref="H56:L57"/>
    <mergeCell ref="B60:G73"/>
    <mergeCell ref="H60:L73"/>
    <mergeCell ref="B76:L76"/>
    <mergeCell ref="B58:G58"/>
    <mergeCell ref="H58:L58"/>
    <mergeCell ref="B59:G59"/>
    <mergeCell ref="H59:L59"/>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1:D6"/>
    <mergeCell ref="E1:J3"/>
    <mergeCell ref="K1:L5"/>
    <mergeCell ref="E4:J4"/>
    <mergeCell ref="E5:H5"/>
    <mergeCell ref="I5:I6"/>
    <mergeCell ref="J5:J6"/>
    <mergeCell ref="K6:L6"/>
    <mergeCell ref="B93:G106"/>
    <mergeCell ref="H93:L106"/>
    <mergeCell ref="B107:G108"/>
    <mergeCell ref="H107:L108"/>
    <mergeCell ref="B74:G75"/>
    <mergeCell ref="H74:L75"/>
    <mergeCell ref="B77:G90"/>
    <mergeCell ref="H77:L90"/>
    <mergeCell ref="B91:G92"/>
    <mergeCell ref="H91:L92"/>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6"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M137"/>
  <sheetViews>
    <sheetView zoomScaleNormal="100" zoomScaleSheetLayoutView="100" zoomScalePageLayoutView="110" workbookViewId="0">
      <selection activeCell="N21" sqref="N21"/>
    </sheetView>
  </sheetViews>
  <sheetFormatPr baseColWidth="10" defaultColWidth="11.42578125" defaultRowHeight="15" x14ac:dyDescent="0.25"/>
  <cols>
    <col min="1" max="1" width="3.7109375" style="185" customWidth="1"/>
    <col min="2" max="2" width="4.7109375" style="185" customWidth="1"/>
    <col min="3" max="3" width="8.28515625" style="185" customWidth="1"/>
    <col min="4" max="4" width="8" style="185" customWidth="1"/>
    <col min="5" max="5" width="11.42578125" style="185"/>
    <col min="6" max="6" width="11.85546875" style="185" customWidth="1"/>
    <col min="7" max="7" width="9.5703125" style="185" customWidth="1"/>
    <col min="8" max="8" width="12" style="185" customWidth="1"/>
    <col min="9" max="9" width="13.85546875" style="185" bestFit="1" customWidth="1"/>
    <col min="10" max="10" width="13" style="185" customWidth="1"/>
    <col min="11" max="11" width="13.42578125" style="185" customWidth="1"/>
    <col min="12" max="12" width="6.85546875" style="185" customWidth="1"/>
    <col min="13" max="13" width="11.42578125" style="185" hidden="1" customWidth="1"/>
    <col min="14" max="16384" width="11.42578125" style="185"/>
  </cols>
  <sheetData>
    <row r="1" spans="2:13" x14ac:dyDescent="0.25">
      <c r="B1" s="892"/>
      <c r="C1" s="893"/>
      <c r="D1" s="894"/>
      <c r="E1" s="898" t="s">
        <v>393</v>
      </c>
      <c r="F1" s="898"/>
      <c r="G1" s="898"/>
      <c r="H1" s="898"/>
      <c r="I1" s="898"/>
      <c r="J1" s="898"/>
      <c r="K1" s="900"/>
      <c r="L1" s="901"/>
    </row>
    <row r="2" spans="2:13" ht="1.5" customHeight="1" x14ac:dyDescent="0.25">
      <c r="B2" s="895"/>
      <c r="C2" s="896"/>
      <c r="D2" s="897"/>
      <c r="E2" s="899"/>
      <c r="F2" s="899"/>
      <c r="G2" s="899"/>
      <c r="H2" s="899"/>
      <c r="I2" s="899"/>
      <c r="J2" s="899"/>
      <c r="K2" s="902"/>
      <c r="L2" s="903"/>
    </row>
    <row r="3" spans="2:13" ht="3.75" customHeight="1" x14ac:dyDescent="0.25">
      <c r="B3" s="895"/>
      <c r="C3" s="896"/>
      <c r="D3" s="897"/>
      <c r="E3" s="899"/>
      <c r="F3" s="899"/>
      <c r="G3" s="899"/>
      <c r="H3" s="899"/>
      <c r="I3" s="899"/>
      <c r="J3" s="899"/>
      <c r="K3" s="902"/>
      <c r="L3" s="903"/>
    </row>
    <row r="4" spans="2:13" ht="20.25" customHeight="1" x14ac:dyDescent="0.25">
      <c r="B4" s="895"/>
      <c r="C4" s="896"/>
      <c r="D4" s="897"/>
      <c r="E4" s="904" t="s">
        <v>488</v>
      </c>
      <c r="F4" s="904"/>
      <c r="G4" s="904"/>
      <c r="H4" s="904"/>
      <c r="I4" s="904"/>
      <c r="J4" s="904"/>
      <c r="K4" s="902"/>
      <c r="L4" s="903"/>
    </row>
    <row r="5" spans="2:13" ht="4.5" customHeight="1" x14ac:dyDescent="0.25">
      <c r="B5" s="895"/>
      <c r="C5" s="896"/>
      <c r="D5" s="897"/>
      <c r="E5" s="905"/>
      <c r="F5" s="905"/>
      <c r="G5" s="905"/>
      <c r="H5" s="905"/>
      <c r="I5" s="906" t="s">
        <v>462</v>
      </c>
      <c r="J5" s="907"/>
      <c r="K5" s="902"/>
      <c r="L5" s="903"/>
      <c r="M5" s="186"/>
    </row>
    <row r="6" spans="2:13" ht="24.95" customHeight="1" x14ac:dyDescent="0.25">
      <c r="B6" s="895"/>
      <c r="C6" s="896"/>
      <c r="D6" s="897"/>
      <c r="E6" s="187" t="s">
        <v>460</v>
      </c>
      <c r="F6" s="188"/>
      <c r="G6" s="189" t="s">
        <v>461</v>
      </c>
      <c r="H6" s="188"/>
      <c r="I6" s="906"/>
      <c r="J6" s="907"/>
      <c r="K6" s="908"/>
      <c r="L6" s="909"/>
    </row>
    <row r="7" spans="2:13" ht="24.95" customHeight="1" x14ac:dyDescent="0.25">
      <c r="B7" s="889" t="s">
        <v>395</v>
      </c>
      <c r="C7" s="889"/>
      <c r="D7" s="889"/>
      <c r="E7" s="889" t="s">
        <v>111</v>
      </c>
      <c r="F7" s="889"/>
      <c r="G7" s="889" t="s">
        <v>112</v>
      </c>
      <c r="H7" s="889"/>
      <c r="I7" s="206" t="s">
        <v>4</v>
      </c>
      <c r="J7" s="206" t="s">
        <v>2</v>
      </c>
      <c r="K7" s="890" t="s">
        <v>0</v>
      </c>
      <c r="L7" s="890"/>
    </row>
    <row r="8" spans="2:13" ht="24.95" customHeight="1" x14ac:dyDescent="0.25">
      <c r="B8" s="891" t="s">
        <v>398</v>
      </c>
      <c r="C8" s="891"/>
      <c r="D8" s="891"/>
      <c r="E8" s="889" t="s">
        <v>399</v>
      </c>
      <c r="F8" s="889"/>
      <c r="G8" s="889" t="s">
        <v>399</v>
      </c>
      <c r="H8" s="889"/>
      <c r="I8" s="190">
        <v>41944</v>
      </c>
      <c r="J8" s="206">
        <v>1</v>
      </c>
      <c r="K8" s="890" t="s">
        <v>463</v>
      </c>
      <c r="L8" s="890"/>
    </row>
    <row r="9" spans="2:13" ht="18.75" customHeight="1" x14ac:dyDescent="0.25">
      <c r="B9" s="944" t="s">
        <v>388</v>
      </c>
      <c r="C9" s="945"/>
      <c r="D9" s="945"/>
      <c r="E9" s="945"/>
      <c r="F9" s="945"/>
      <c r="G9" s="945"/>
      <c r="H9" s="945"/>
      <c r="I9" s="945"/>
      <c r="J9" s="945"/>
      <c r="K9" s="945"/>
      <c r="L9" s="946"/>
    </row>
    <row r="10" spans="2:13" ht="15.75" customHeight="1" x14ac:dyDescent="0.25">
      <c r="B10" s="874"/>
      <c r="C10" s="875"/>
      <c r="D10" s="875"/>
      <c r="E10" s="875"/>
      <c r="F10" s="875"/>
      <c r="G10" s="876"/>
      <c r="H10" s="874"/>
      <c r="I10" s="875"/>
      <c r="J10" s="875"/>
      <c r="K10" s="875"/>
      <c r="L10" s="876"/>
    </row>
    <row r="11" spans="2:13" ht="15" customHeight="1" x14ac:dyDescent="0.25">
      <c r="B11" s="874"/>
      <c r="C11" s="875"/>
      <c r="D11" s="875"/>
      <c r="E11" s="875"/>
      <c r="F11" s="875"/>
      <c r="G11" s="876"/>
      <c r="H11" s="874"/>
      <c r="I11" s="875"/>
      <c r="J11" s="875"/>
      <c r="K11" s="875"/>
      <c r="L11" s="876"/>
    </row>
    <row r="12" spans="2:13" ht="15" customHeight="1" x14ac:dyDescent="0.25">
      <c r="B12" s="874"/>
      <c r="C12" s="875"/>
      <c r="D12" s="875"/>
      <c r="E12" s="875"/>
      <c r="F12" s="875"/>
      <c r="G12" s="876"/>
      <c r="H12" s="874"/>
      <c r="I12" s="875"/>
      <c r="J12" s="875"/>
      <c r="K12" s="875"/>
      <c r="L12" s="876"/>
    </row>
    <row r="13" spans="2:13" ht="15" customHeight="1" x14ac:dyDescent="0.25">
      <c r="B13" s="874"/>
      <c r="C13" s="875"/>
      <c r="D13" s="875"/>
      <c r="E13" s="875"/>
      <c r="F13" s="875"/>
      <c r="G13" s="876"/>
      <c r="H13" s="874"/>
      <c r="I13" s="875"/>
      <c r="J13" s="875"/>
      <c r="K13" s="875"/>
      <c r="L13" s="876"/>
    </row>
    <row r="14" spans="2:13" ht="15" customHeight="1" x14ac:dyDescent="0.25">
      <c r="B14" s="874"/>
      <c r="C14" s="875"/>
      <c r="D14" s="875"/>
      <c r="E14" s="875"/>
      <c r="F14" s="875"/>
      <c r="G14" s="876"/>
      <c r="H14" s="874"/>
      <c r="I14" s="875"/>
      <c r="J14" s="875"/>
      <c r="K14" s="875"/>
      <c r="L14" s="876"/>
    </row>
    <row r="15" spans="2:13" ht="15" customHeight="1" x14ac:dyDescent="0.25">
      <c r="B15" s="874"/>
      <c r="C15" s="875"/>
      <c r="D15" s="875"/>
      <c r="E15" s="875"/>
      <c r="F15" s="875"/>
      <c r="G15" s="876"/>
      <c r="H15" s="874"/>
      <c r="I15" s="875"/>
      <c r="J15" s="875"/>
      <c r="K15" s="875"/>
      <c r="L15" s="876"/>
    </row>
    <row r="16" spans="2:13" ht="15" customHeight="1" x14ac:dyDescent="0.25">
      <c r="B16" s="874"/>
      <c r="C16" s="875"/>
      <c r="D16" s="875"/>
      <c r="E16" s="875"/>
      <c r="F16" s="875"/>
      <c r="G16" s="876"/>
      <c r="H16" s="874"/>
      <c r="I16" s="875"/>
      <c r="J16" s="875"/>
      <c r="K16" s="875"/>
      <c r="L16" s="876"/>
    </row>
    <row r="17" spans="2:12" ht="15" customHeight="1" x14ac:dyDescent="0.25">
      <c r="B17" s="874"/>
      <c r="C17" s="875"/>
      <c r="D17" s="875"/>
      <c r="E17" s="875"/>
      <c r="F17" s="875"/>
      <c r="G17" s="876"/>
      <c r="H17" s="874"/>
      <c r="I17" s="875"/>
      <c r="J17" s="875"/>
      <c r="K17" s="875"/>
      <c r="L17" s="876"/>
    </row>
    <row r="18" spans="2:12" ht="15" customHeight="1" x14ac:dyDescent="0.25">
      <c r="B18" s="874"/>
      <c r="C18" s="875"/>
      <c r="D18" s="875"/>
      <c r="E18" s="875"/>
      <c r="F18" s="875"/>
      <c r="G18" s="876"/>
      <c r="H18" s="874"/>
      <c r="I18" s="875"/>
      <c r="J18" s="875"/>
      <c r="K18" s="875"/>
      <c r="L18" s="876"/>
    </row>
    <row r="19" spans="2:12" ht="15" customHeight="1" x14ac:dyDescent="0.25">
      <c r="B19" s="874"/>
      <c r="C19" s="875"/>
      <c r="D19" s="875"/>
      <c r="E19" s="875"/>
      <c r="F19" s="875"/>
      <c r="G19" s="876"/>
      <c r="H19" s="874"/>
      <c r="I19" s="875"/>
      <c r="J19" s="875"/>
      <c r="K19" s="875"/>
      <c r="L19" s="876"/>
    </row>
    <row r="20" spans="2:12" ht="15" customHeight="1" x14ac:dyDescent="0.25">
      <c r="B20" s="874"/>
      <c r="C20" s="875"/>
      <c r="D20" s="875"/>
      <c r="E20" s="875"/>
      <c r="F20" s="875"/>
      <c r="G20" s="876"/>
      <c r="H20" s="874"/>
      <c r="I20" s="875"/>
      <c r="J20" s="875"/>
      <c r="K20" s="875"/>
      <c r="L20" s="876"/>
    </row>
    <row r="21" spans="2:12" ht="15" customHeight="1" x14ac:dyDescent="0.25">
      <c r="B21" s="874"/>
      <c r="C21" s="875"/>
      <c r="D21" s="875"/>
      <c r="E21" s="875"/>
      <c r="F21" s="875"/>
      <c r="G21" s="876"/>
      <c r="H21" s="874"/>
      <c r="I21" s="875"/>
      <c r="J21" s="875"/>
      <c r="K21" s="875"/>
      <c r="L21" s="876"/>
    </row>
    <row r="22" spans="2:12" ht="15" customHeight="1" x14ac:dyDescent="0.25">
      <c r="B22" s="874"/>
      <c r="C22" s="875"/>
      <c r="D22" s="875"/>
      <c r="E22" s="875"/>
      <c r="F22" s="875"/>
      <c r="G22" s="876"/>
      <c r="H22" s="874"/>
      <c r="I22" s="875"/>
      <c r="J22" s="875"/>
      <c r="K22" s="875"/>
      <c r="L22" s="876"/>
    </row>
    <row r="23" spans="2:12" ht="15" customHeight="1" thickBot="1" x14ac:dyDescent="0.3">
      <c r="B23" s="874"/>
      <c r="C23" s="875"/>
      <c r="D23" s="875"/>
      <c r="E23" s="875"/>
      <c r="F23" s="875"/>
      <c r="G23" s="876"/>
      <c r="H23" s="874"/>
      <c r="I23" s="875"/>
      <c r="J23" s="875"/>
      <c r="K23" s="875"/>
      <c r="L23" s="876"/>
    </row>
    <row r="24" spans="2:12" ht="15" customHeight="1" x14ac:dyDescent="0.25">
      <c r="B24" s="947" t="s">
        <v>1078</v>
      </c>
      <c r="C24" s="948"/>
      <c r="D24" s="948"/>
      <c r="E24" s="948"/>
      <c r="F24" s="948"/>
      <c r="G24" s="949"/>
      <c r="H24" s="953" t="s">
        <v>1079</v>
      </c>
      <c r="I24" s="954"/>
      <c r="J24" s="954"/>
      <c r="K24" s="954"/>
      <c r="L24" s="955"/>
    </row>
    <row r="25" spans="2:12" ht="38.25" customHeight="1" thickBot="1" x14ac:dyDescent="0.3">
      <c r="B25" s="950"/>
      <c r="C25" s="951"/>
      <c r="D25" s="951"/>
      <c r="E25" s="951"/>
      <c r="F25" s="951"/>
      <c r="G25" s="952"/>
      <c r="H25" s="956"/>
      <c r="I25" s="957"/>
      <c r="J25" s="957"/>
      <c r="K25" s="957"/>
      <c r="L25" s="958"/>
    </row>
    <row r="26" spans="2:12" ht="15.75" customHeight="1" x14ac:dyDescent="0.25">
      <c r="B26" s="874"/>
      <c r="C26" s="875"/>
      <c r="D26" s="875"/>
      <c r="E26" s="875"/>
      <c r="F26" s="875"/>
      <c r="G26" s="876"/>
      <c r="H26" s="874"/>
      <c r="I26" s="875"/>
      <c r="J26" s="875"/>
      <c r="K26" s="875"/>
      <c r="L26" s="876"/>
    </row>
    <row r="27" spans="2:12" x14ac:dyDescent="0.25">
      <c r="B27" s="874"/>
      <c r="C27" s="875"/>
      <c r="D27" s="875"/>
      <c r="E27" s="875"/>
      <c r="F27" s="875"/>
      <c r="G27" s="876"/>
      <c r="H27" s="874"/>
      <c r="I27" s="875"/>
      <c r="J27" s="875"/>
      <c r="K27" s="875"/>
      <c r="L27" s="876"/>
    </row>
    <row r="28" spans="2:12" x14ac:dyDescent="0.25">
      <c r="B28" s="874"/>
      <c r="C28" s="875"/>
      <c r="D28" s="875"/>
      <c r="E28" s="875"/>
      <c r="F28" s="875"/>
      <c r="G28" s="876"/>
      <c r="H28" s="874"/>
      <c r="I28" s="875"/>
      <c r="J28" s="875"/>
      <c r="K28" s="875"/>
      <c r="L28" s="876"/>
    </row>
    <row r="29" spans="2:12" x14ac:dyDescent="0.25">
      <c r="B29" s="874"/>
      <c r="C29" s="875"/>
      <c r="D29" s="875"/>
      <c r="E29" s="875"/>
      <c r="F29" s="875"/>
      <c r="G29" s="876"/>
      <c r="H29" s="874"/>
      <c r="I29" s="875"/>
      <c r="J29" s="875"/>
      <c r="K29" s="875"/>
      <c r="L29" s="876"/>
    </row>
    <row r="30" spans="2:12" x14ac:dyDescent="0.25">
      <c r="B30" s="874"/>
      <c r="C30" s="875"/>
      <c r="D30" s="875"/>
      <c r="E30" s="875"/>
      <c r="F30" s="875"/>
      <c r="G30" s="876"/>
      <c r="H30" s="874"/>
      <c r="I30" s="875"/>
      <c r="J30" s="875"/>
      <c r="K30" s="875"/>
      <c r="L30" s="876"/>
    </row>
    <row r="31" spans="2:12" x14ac:dyDescent="0.25">
      <c r="B31" s="874"/>
      <c r="C31" s="875"/>
      <c r="D31" s="875"/>
      <c r="E31" s="875"/>
      <c r="F31" s="875"/>
      <c r="G31" s="876"/>
      <c r="H31" s="874"/>
      <c r="I31" s="875"/>
      <c r="J31" s="875"/>
      <c r="K31" s="875"/>
      <c r="L31" s="876"/>
    </row>
    <row r="32" spans="2:12" x14ac:dyDescent="0.25">
      <c r="B32" s="874"/>
      <c r="C32" s="875"/>
      <c r="D32" s="875"/>
      <c r="E32" s="875"/>
      <c r="F32" s="875"/>
      <c r="G32" s="876"/>
      <c r="H32" s="874"/>
      <c r="I32" s="875"/>
      <c r="J32" s="875"/>
      <c r="K32" s="875"/>
      <c r="L32" s="876"/>
    </row>
    <row r="33" spans="2:12" x14ac:dyDescent="0.25">
      <c r="B33" s="874"/>
      <c r="C33" s="875"/>
      <c r="D33" s="875"/>
      <c r="E33" s="875"/>
      <c r="F33" s="875"/>
      <c r="G33" s="876"/>
      <c r="H33" s="874"/>
      <c r="I33" s="875"/>
      <c r="J33" s="875"/>
      <c r="K33" s="875"/>
      <c r="L33" s="876"/>
    </row>
    <row r="34" spans="2:12" x14ac:dyDescent="0.25">
      <c r="B34" s="874"/>
      <c r="C34" s="875"/>
      <c r="D34" s="875"/>
      <c r="E34" s="875"/>
      <c r="F34" s="875"/>
      <c r="G34" s="876"/>
      <c r="H34" s="874"/>
      <c r="I34" s="875"/>
      <c r="J34" s="875"/>
      <c r="K34" s="875"/>
      <c r="L34" s="876"/>
    </row>
    <row r="35" spans="2:12" x14ac:dyDescent="0.25">
      <c r="B35" s="874"/>
      <c r="C35" s="875"/>
      <c r="D35" s="875"/>
      <c r="E35" s="875"/>
      <c r="F35" s="875"/>
      <c r="G35" s="876"/>
      <c r="H35" s="874"/>
      <c r="I35" s="875"/>
      <c r="J35" s="875"/>
      <c r="K35" s="875"/>
      <c r="L35" s="876"/>
    </row>
    <row r="36" spans="2:12" x14ac:dyDescent="0.25">
      <c r="B36" s="874"/>
      <c r="C36" s="875"/>
      <c r="D36" s="875"/>
      <c r="E36" s="875"/>
      <c r="F36" s="875"/>
      <c r="G36" s="876"/>
      <c r="H36" s="874"/>
      <c r="I36" s="875"/>
      <c r="J36" s="875"/>
      <c r="K36" s="875"/>
      <c r="L36" s="876"/>
    </row>
    <row r="37" spans="2:12" x14ac:dyDescent="0.25">
      <c r="B37" s="874"/>
      <c r="C37" s="875"/>
      <c r="D37" s="875"/>
      <c r="E37" s="875"/>
      <c r="F37" s="875"/>
      <c r="G37" s="876"/>
      <c r="H37" s="874"/>
      <c r="I37" s="875"/>
      <c r="J37" s="875"/>
      <c r="K37" s="875"/>
      <c r="L37" s="876"/>
    </row>
    <row r="38" spans="2:12" x14ac:dyDescent="0.25">
      <c r="B38" s="874"/>
      <c r="C38" s="875"/>
      <c r="D38" s="875"/>
      <c r="E38" s="875"/>
      <c r="F38" s="875"/>
      <c r="G38" s="876"/>
      <c r="H38" s="874"/>
      <c r="I38" s="875"/>
      <c r="J38" s="875"/>
      <c r="K38" s="875"/>
      <c r="L38" s="876"/>
    </row>
    <row r="39" spans="2:12" ht="15.75" thickBot="1" x14ac:dyDescent="0.3">
      <c r="B39" s="874"/>
      <c r="C39" s="875"/>
      <c r="D39" s="875"/>
      <c r="E39" s="875"/>
      <c r="F39" s="875"/>
      <c r="G39" s="876"/>
      <c r="H39" s="874"/>
      <c r="I39" s="875"/>
      <c r="J39" s="875"/>
      <c r="K39" s="875"/>
      <c r="L39" s="876"/>
    </row>
    <row r="40" spans="2:12" ht="15" customHeight="1" x14ac:dyDescent="0.25">
      <c r="B40" s="947" t="s">
        <v>1080</v>
      </c>
      <c r="C40" s="948"/>
      <c r="D40" s="948"/>
      <c r="E40" s="948"/>
      <c r="F40" s="948"/>
      <c r="G40" s="949"/>
      <c r="H40" s="953" t="s">
        <v>1081</v>
      </c>
      <c r="I40" s="954"/>
      <c r="J40" s="954"/>
      <c r="K40" s="954"/>
      <c r="L40" s="955"/>
    </row>
    <row r="41" spans="2:12" ht="33.75" customHeight="1" thickBot="1" x14ac:dyDescent="0.3">
      <c r="B41" s="950"/>
      <c r="C41" s="951"/>
      <c r="D41" s="951"/>
      <c r="E41" s="951"/>
      <c r="F41" s="951"/>
      <c r="G41" s="952"/>
      <c r="H41" s="956"/>
      <c r="I41" s="957"/>
      <c r="J41" s="957"/>
      <c r="K41" s="957"/>
      <c r="L41" s="958"/>
    </row>
    <row r="42" spans="2:12" ht="22.5" customHeight="1" x14ac:dyDescent="0.25">
      <c r="B42" s="944" t="s">
        <v>387</v>
      </c>
      <c r="C42" s="945"/>
      <c r="D42" s="945"/>
      <c r="E42" s="945"/>
      <c r="F42" s="945"/>
      <c r="G42" s="945"/>
      <c r="H42" s="945"/>
      <c r="I42" s="945"/>
      <c r="J42" s="945"/>
      <c r="K42" s="945"/>
      <c r="L42" s="946"/>
    </row>
    <row r="43" spans="2:12" x14ac:dyDescent="0.25">
      <c r="B43" s="874"/>
      <c r="C43" s="875"/>
      <c r="D43" s="875"/>
      <c r="E43" s="875"/>
      <c r="F43" s="875"/>
      <c r="G43" s="876"/>
      <c r="H43" s="874"/>
      <c r="I43" s="875"/>
      <c r="J43" s="875"/>
      <c r="K43" s="875"/>
      <c r="L43" s="876"/>
    </row>
    <row r="44" spans="2:12" x14ac:dyDescent="0.25">
      <c r="B44" s="874"/>
      <c r="C44" s="875"/>
      <c r="D44" s="875"/>
      <c r="E44" s="875"/>
      <c r="F44" s="875"/>
      <c r="G44" s="876"/>
      <c r="H44" s="874"/>
      <c r="I44" s="875"/>
      <c r="J44" s="875"/>
      <c r="K44" s="875"/>
      <c r="L44" s="876"/>
    </row>
    <row r="45" spans="2:12" x14ac:dyDescent="0.25">
      <c r="B45" s="874"/>
      <c r="C45" s="875"/>
      <c r="D45" s="875"/>
      <c r="E45" s="875"/>
      <c r="F45" s="875"/>
      <c r="G45" s="876"/>
      <c r="H45" s="874"/>
      <c r="I45" s="875"/>
      <c r="J45" s="875"/>
      <c r="K45" s="875"/>
      <c r="L45" s="876"/>
    </row>
    <row r="46" spans="2:12" x14ac:dyDescent="0.25">
      <c r="B46" s="874"/>
      <c r="C46" s="875"/>
      <c r="D46" s="875"/>
      <c r="E46" s="875"/>
      <c r="F46" s="875"/>
      <c r="G46" s="876"/>
      <c r="H46" s="874"/>
      <c r="I46" s="875"/>
      <c r="J46" s="875"/>
      <c r="K46" s="875"/>
      <c r="L46" s="876"/>
    </row>
    <row r="47" spans="2:12" x14ac:dyDescent="0.25">
      <c r="B47" s="874"/>
      <c r="C47" s="875"/>
      <c r="D47" s="875"/>
      <c r="E47" s="875"/>
      <c r="F47" s="875"/>
      <c r="G47" s="876"/>
      <c r="H47" s="874"/>
      <c r="I47" s="875"/>
      <c r="J47" s="875"/>
      <c r="K47" s="875"/>
      <c r="L47" s="876"/>
    </row>
    <row r="48" spans="2:12" x14ac:dyDescent="0.25">
      <c r="B48" s="874"/>
      <c r="C48" s="875"/>
      <c r="D48" s="875"/>
      <c r="E48" s="875"/>
      <c r="F48" s="875"/>
      <c r="G48" s="876"/>
      <c r="H48" s="874"/>
      <c r="I48" s="875"/>
      <c r="J48" s="875"/>
      <c r="K48" s="875"/>
      <c r="L48" s="876"/>
    </row>
    <row r="49" spans="2:12" x14ac:dyDescent="0.25">
      <c r="B49" s="874"/>
      <c r="C49" s="875"/>
      <c r="D49" s="875"/>
      <c r="E49" s="875"/>
      <c r="F49" s="875"/>
      <c r="G49" s="876"/>
      <c r="H49" s="874"/>
      <c r="I49" s="875"/>
      <c r="J49" s="875"/>
      <c r="K49" s="875"/>
      <c r="L49" s="876"/>
    </row>
    <row r="50" spans="2:12" x14ac:dyDescent="0.25">
      <c r="B50" s="874"/>
      <c r="C50" s="875"/>
      <c r="D50" s="875"/>
      <c r="E50" s="875"/>
      <c r="F50" s="875"/>
      <c r="G50" s="876"/>
      <c r="H50" s="874"/>
      <c r="I50" s="875"/>
      <c r="J50" s="875"/>
      <c r="K50" s="875"/>
      <c r="L50" s="876"/>
    </row>
    <row r="51" spans="2:12" x14ac:dyDescent="0.25">
      <c r="B51" s="874"/>
      <c r="C51" s="875"/>
      <c r="D51" s="875"/>
      <c r="E51" s="875"/>
      <c r="F51" s="875"/>
      <c r="G51" s="876"/>
      <c r="H51" s="874"/>
      <c r="I51" s="875"/>
      <c r="J51" s="875"/>
      <c r="K51" s="875"/>
      <c r="L51" s="876"/>
    </row>
    <row r="52" spans="2:12" x14ac:dyDescent="0.25">
      <c r="B52" s="874"/>
      <c r="C52" s="875"/>
      <c r="D52" s="875"/>
      <c r="E52" s="875"/>
      <c r="F52" s="875"/>
      <c r="G52" s="876"/>
      <c r="H52" s="874"/>
      <c r="I52" s="875"/>
      <c r="J52" s="875"/>
      <c r="K52" s="875"/>
      <c r="L52" s="876"/>
    </row>
    <row r="53" spans="2:12" x14ac:dyDescent="0.25">
      <c r="B53" s="874"/>
      <c r="C53" s="875"/>
      <c r="D53" s="875"/>
      <c r="E53" s="875"/>
      <c r="F53" s="875"/>
      <c r="G53" s="876"/>
      <c r="H53" s="874"/>
      <c r="I53" s="875"/>
      <c r="J53" s="875"/>
      <c r="K53" s="875"/>
      <c r="L53" s="876"/>
    </row>
    <row r="54" spans="2:12" x14ac:dyDescent="0.25">
      <c r="B54" s="874"/>
      <c r="C54" s="875"/>
      <c r="D54" s="875"/>
      <c r="E54" s="875"/>
      <c r="F54" s="875"/>
      <c r="G54" s="876"/>
      <c r="H54" s="874"/>
      <c r="I54" s="875"/>
      <c r="J54" s="875"/>
      <c r="K54" s="875"/>
      <c r="L54" s="876"/>
    </row>
    <row r="55" spans="2:12" x14ac:dyDescent="0.25">
      <c r="B55" s="874"/>
      <c r="C55" s="875"/>
      <c r="D55" s="875"/>
      <c r="E55" s="875"/>
      <c r="F55" s="875"/>
      <c r="G55" s="876"/>
      <c r="H55" s="874"/>
      <c r="I55" s="875"/>
      <c r="J55" s="875"/>
      <c r="K55" s="875"/>
      <c r="L55" s="876"/>
    </row>
    <row r="56" spans="2:12" ht="15.75" thickBot="1" x14ac:dyDescent="0.3">
      <c r="B56" s="874"/>
      <c r="C56" s="875"/>
      <c r="D56" s="875"/>
      <c r="E56" s="875"/>
      <c r="F56" s="875"/>
      <c r="G56" s="876"/>
      <c r="H56" s="874"/>
      <c r="I56" s="875"/>
      <c r="J56" s="875"/>
      <c r="K56" s="875"/>
      <c r="L56" s="876"/>
    </row>
    <row r="57" spans="2:12" ht="15" customHeight="1" x14ac:dyDescent="0.25">
      <c r="B57" s="953" t="s">
        <v>1082</v>
      </c>
      <c r="C57" s="959"/>
      <c r="D57" s="959"/>
      <c r="E57" s="959"/>
      <c r="F57" s="959"/>
      <c r="G57" s="960"/>
      <c r="H57" s="953" t="s">
        <v>1083</v>
      </c>
      <c r="I57" s="954"/>
      <c r="J57" s="954"/>
      <c r="K57" s="954"/>
      <c r="L57" s="955"/>
    </row>
    <row r="58" spans="2:12" ht="37.5" customHeight="1" thickBot="1" x14ac:dyDescent="0.3">
      <c r="B58" s="961"/>
      <c r="C58" s="962"/>
      <c r="D58" s="962"/>
      <c r="E58" s="962"/>
      <c r="F58" s="962"/>
      <c r="G58" s="963"/>
      <c r="H58" s="956"/>
      <c r="I58" s="957"/>
      <c r="J58" s="957"/>
      <c r="K58" s="957"/>
      <c r="L58" s="958"/>
    </row>
    <row r="59" spans="2:12" x14ac:dyDescent="0.25">
      <c r="B59" s="874"/>
      <c r="C59" s="875"/>
      <c r="D59" s="875"/>
      <c r="E59" s="875"/>
      <c r="F59" s="875"/>
      <c r="G59" s="876"/>
      <c r="H59" s="874"/>
      <c r="I59" s="875"/>
      <c r="J59" s="875"/>
      <c r="K59" s="875"/>
      <c r="L59" s="876"/>
    </row>
    <row r="60" spans="2:12" x14ac:dyDescent="0.25">
      <c r="B60" s="874"/>
      <c r="C60" s="875"/>
      <c r="D60" s="875"/>
      <c r="E60" s="875"/>
      <c r="F60" s="875"/>
      <c r="G60" s="876"/>
      <c r="H60" s="874"/>
      <c r="I60" s="875"/>
      <c r="J60" s="875"/>
      <c r="K60" s="875"/>
      <c r="L60" s="876"/>
    </row>
    <row r="61" spans="2:12" x14ac:dyDescent="0.25">
      <c r="B61" s="874"/>
      <c r="C61" s="875"/>
      <c r="D61" s="875"/>
      <c r="E61" s="875"/>
      <c r="F61" s="875"/>
      <c r="G61" s="876"/>
      <c r="H61" s="874"/>
      <c r="I61" s="875"/>
      <c r="J61" s="875"/>
      <c r="K61" s="875"/>
      <c r="L61" s="876"/>
    </row>
    <row r="62" spans="2:12" x14ac:dyDescent="0.25">
      <c r="B62" s="874"/>
      <c r="C62" s="875"/>
      <c r="D62" s="875"/>
      <c r="E62" s="875"/>
      <c r="F62" s="875"/>
      <c r="G62" s="876"/>
      <c r="H62" s="874"/>
      <c r="I62" s="875"/>
      <c r="J62" s="875"/>
      <c r="K62" s="875"/>
      <c r="L62" s="876"/>
    </row>
    <row r="63" spans="2:12" x14ac:dyDescent="0.25">
      <c r="B63" s="874"/>
      <c r="C63" s="875"/>
      <c r="D63" s="875"/>
      <c r="E63" s="875"/>
      <c r="F63" s="875"/>
      <c r="G63" s="876"/>
      <c r="H63" s="874"/>
      <c r="I63" s="875"/>
      <c r="J63" s="875"/>
      <c r="K63" s="875"/>
      <c r="L63" s="876"/>
    </row>
    <row r="64" spans="2:12" x14ac:dyDescent="0.25">
      <c r="B64" s="874"/>
      <c r="C64" s="875"/>
      <c r="D64" s="875"/>
      <c r="E64" s="875"/>
      <c r="F64" s="875"/>
      <c r="G64" s="876"/>
      <c r="H64" s="874"/>
      <c r="I64" s="875"/>
      <c r="J64" s="875"/>
      <c r="K64" s="875"/>
      <c r="L64" s="876"/>
    </row>
    <row r="65" spans="2:12" x14ac:dyDescent="0.25">
      <c r="B65" s="874"/>
      <c r="C65" s="875"/>
      <c r="D65" s="875"/>
      <c r="E65" s="875"/>
      <c r="F65" s="875"/>
      <c r="G65" s="876"/>
      <c r="H65" s="874"/>
      <c r="I65" s="875"/>
      <c r="J65" s="875"/>
      <c r="K65" s="875"/>
      <c r="L65" s="876"/>
    </row>
    <row r="66" spans="2:12" x14ac:dyDescent="0.25">
      <c r="B66" s="874"/>
      <c r="C66" s="875"/>
      <c r="D66" s="875"/>
      <c r="E66" s="875"/>
      <c r="F66" s="875"/>
      <c r="G66" s="876"/>
      <c r="H66" s="874"/>
      <c r="I66" s="875"/>
      <c r="J66" s="875"/>
      <c r="K66" s="875"/>
      <c r="L66" s="876"/>
    </row>
    <row r="67" spans="2:12" x14ac:dyDescent="0.25">
      <c r="B67" s="874"/>
      <c r="C67" s="875"/>
      <c r="D67" s="875"/>
      <c r="E67" s="875"/>
      <c r="F67" s="875"/>
      <c r="G67" s="876"/>
      <c r="H67" s="874"/>
      <c r="I67" s="875"/>
      <c r="J67" s="875"/>
      <c r="K67" s="875"/>
      <c r="L67" s="876"/>
    </row>
    <row r="68" spans="2:12" x14ac:dyDescent="0.25">
      <c r="B68" s="874"/>
      <c r="C68" s="875"/>
      <c r="D68" s="875"/>
      <c r="E68" s="875"/>
      <c r="F68" s="875"/>
      <c r="G68" s="876"/>
      <c r="H68" s="874"/>
      <c r="I68" s="875"/>
      <c r="J68" s="875"/>
      <c r="K68" s="875"/>
      <c r="L68" s="876"/>
    </row>
    <row r="69" spans="2:12" x14ac:dyDescent="0.25">
      <c r="B69" s="874"/>
      <c r="C69" s="875"/>
      <c r="D69" s="875"/>
      <c r="E69" s="875"/>
      <c r="F69" s="875"/>
      <c r="G69" s="876"/>
      <c r="H69" s="874"/>
      <c r="I69" s="875"/>
      <c r="J69" s="875"/>
      <c r="K69" s="875"/>
      <c r="L69" s="876"/>
    </row>
    <row r="70" spans="2:12" x14ac:dyDescent="0.25">
      <c r="B70" s="874"/>
      <c r="C70" s="875"/>
      <c r="D70" s="875"/>
      <c r="E70" s="875"/>
      <c r="F70" s="875"/>
      <c r="G70" s="876"/>
      <c r="H70" s="874"/>
      <c r="I70" s="875"/>
      <c r="J70" s="875"/>
      <c r="K70" s="875"/>
      <c r="L70" s="876"/>
    </row>
    <row r="71" spans="2:12" x14ac:dyDescent="0.25">
      <c r="B71" s="874"/>
      <c r="C71" s="875"/>
      <c r="D71" s="875"/>
      <c r="E71" s="875"/>
      <c r="F71" s="875"/>
      <c r="G71" s="876"/>
      <c r="H71" s="874"/>
      <c r="I71" s="875"/>
      <c r="J71" s="875"/>
      <c r="K71" s="875"/>
      <c r="L71" s="876"/>
    </row>
    <row r="72" spans="2:12" ht="15.75" thickBot="1" x14ac:dyDescent="0.3">
      <c r="B72" s="874"/>
      <c r="C72" s="875"/>
      <c r="D72" s="875"/>
      <c r="E72" s="875"/>
      <c r="F72" s="875"/>
      <c r="G72" s="876"/>
      <c r="H72" s="874"/>
      <c r="I72" s="875"/>
      <c r="J72" s="875"/>
      <c r="K72" s="875"/>
      <c r="L72" s="876"/>
    </row>
    <row r="73" spans="2:12" ht="15" customHeight="1" x14ac:dyDescent="0.25">
      <c r="B73" s="953" t="s">
        <v>1084</v>
      </c>
      <c r="C73" s="959"/>
      <c r="D73" s="959"/>
      <c r="E73" s="959"/>
      <c r="F73" s="959"/>
      <c r="G73" s="960"/>
      <c r="H73" s="953" t="s">
        <v>1085</v>
      </c>
      <c r="I73" s="954"/>
      <c r="J73" s="954"/>
      <c r="K73" s="954"/>
      <c r="L73" s="955"/>
    </row>
    <row r="74" spans="2:12" ht="48.75" customHeight="1" thickBot="1" x14ac:dyDescent="0.3">
      <c r="B74" s="961"/>
      <c r="C74" s="962"/>
      <c r="D74" s="962"/>
      <c r="E74" s="962"/>
      <c r="F74" s="962"/>
      <c r="G74" s="963"/>
      <c r="H74" s="956"/>
      <c r="I74" s="957"/>
      <c r="J74" s="957"/>
      <c r="K74" s="957"/>
      <c r="L74" s="958"/>
    </row>
    <row r="75" spans="2:12" ht="22.5" customHeight="1" x14ac:dyDescent="0.25">
      <c r="B75" s="964" t="s">
        <v>389</v>
      </c>
      <c r="C75" s="965"/>
      <c r="D75" s="965"/>
      <c r="E75" s="965"/>
      <c r="F75" s="965"/>
      <c r="G75" s="965"/>
      <c r="H75" s="965"/>
      <c r="I75" s="965"/>
      <c r="J75" s="965"/>
      <c r="K75" s="965"/>
      <c r="L75" s="966"/>
    </row>
    <row r="76" spans="2:12" x14ac:dyDescent="0.25">
      <c r="B76" s="874"/>
      <c r="C76" s="875"/>
      <c r="D76" s="875"/>
      <c r="E76" s="875"/>
      <c r="F76" s="875"/>
      <c r="G76" s="876"/>
      <c r="H76" s="874"/>
      <c r="I76" s="875"/>
      <c r="J76" s="875"/>
      <c r="K76" s="875"/>
      <c r="L76" s="876"/>
    </row>
    <row r="77" spans="2:12" x14ac:dyDescent="0.25">
      <c r="B77" s="874"/>
      <c r="C77" s="875"/>
      <c r="D77" s="875"/>
      <c r="E77" s="875"/>
      <c r="F77" s="875"/>
      <c r="G77" s="876"/>
      <c r="H77" s="874"/>
      <c r="I77" s="875"/>
      <c r="J77" s="875"/>
      <c r="K77" s="875"/>
      <c r="L77" s="876"/>
    </row>
    <row r="78" spans="2:12" x14ac:dyDescent="0.25">
      <c r="B78" s="874"/>
      <c r="C78" s="875"/>
      <c r="D78" s="875"/>
      <c r="E78" s="875"/>
      <c r="F78" s="875"/>
      <c r="G78" s="876"/>
      <c r="H78" s="874"/>
      <c r="I78" s="875"/>
      <c r="J78" s="875"/>
      <c r="K78" s="875"/>
      <c r="L78" s="876"/>
    </row>
    <row r="79" spans="2:12" x14ac:dyDescent="0.25">
      <c r="B79" s="874"/>
      <c r="C79" s="875"/>
      <c r="D79" s="875"/>
      <c r="E79" s="875"/>
      <c r="F79" s="875"/>
      <c r="G79" s="876"/>
      <c r="H79" s="874"/>
      <c r="I79" s="875"/>
      <c r="J79" s="875"/>
      <c r="K79" s="875"/>
      <c r="L79" s="876"/>
    </row>
    <row r="80" spans="2:12" x14ac:dyDescent="0.25">
      <c r="B80" s="874"/>
      <c r="C80" s="875"/>
      <c r="D80" s="875"/>
      <c r="E80" s="875"/>
      <c r="F80" s="875"/>
      <c r="G80" s="876"/>
      <c r="H80" s="874"/>
      <c r="I80" s="875"/>
      <c r="J80" s="875"/>
      <c r="K80" s="875"/>
      <c r="L80" s="876"/>
    </row>
    <row r="81" spans="2:12" x14ac:dyDescent="0.25">
      <c r="B81" s="874"/>
      <c r="C81" s="875"/>
      <c r="D81" s="875"/>
      <c r="E81" s="875"/>
      <c r="F81" s="875"/>
      <c r="G81" s="876"/>
      <c r="H81" s="874"/>
      <c r="I81" s="875"/>
      <c r="J81" s="875"/>
      <c r="K81" s="875"/>
      <c r="L81" s="876"/>
    </row>
    <row r="82" spans="2:12" x14ac:dyDescent="0.25">
      <c r="B82" s="874"/>
      <c r="C82" s="875"/>
      <c r="D82" s="875"/>
      <c r="E82" s="875"/>
      <c r="F82" s="875"/>
      <c r="G82" s="876"/>
      <c r="H82" s="874"/>
      <c r="I82" s="875"/>
      <c r="J82" s="875"/>
      <c r="K82" s="875"/>
      <c r="L82" s="876"/>
    </row>
    <row r="83" spans="2:12" x14ac:dyDescent="0.25">
      <c r="B83" s="874"/>
      <c r="C83" s="875"/>
      <c r="D83" s="875"/>
      <c r="E83" s="875"/>
      <c r="F83" s="875"/>
      <c r="G83" s="876"/>
      <c r="H83" s="874"/>
      <c r="I83" s="875"/>
      <c r="J83" s="875"/>
      <c r="K83" s="875"/>
      <c r="L83" s="876"/>
    </row>
    <row r="84" spans="2:12" x14ac:dyDescent="0.25">
      <c r="B84" s="874"/>
      <c r="C84" s="875"/>
      <c r="D84" s="875"/>
      <c r="E84" s="875"/>
      <c r="F84" s="875"/>
      <c r="G84" s="876"/>
      <c r="H84" s="874"/>
      <c r="I84" s="875"/>
      <c r="J84" s="875"/>
      <c r="K84" s="875"/>
      <c r="L84" s="876"/>
    </row>
    <row r="85" spans="2:12" ht="15.75" customHeight="1" x14ac:dyDescent="0.25">
      <c r="B85" s="874"/>
      <c r="C85" s="875"/>
      <c r="D85" s="875"/>
      <c r="E85" s="875"/>
      <c r="F85" s="875"/>
      <c r="G85" s="876"/>
      <c r="H85" s="874"/>
      <c r="I85" s="875"/>
      <c r="J85" s="875"/>
      <c r="K85" s="875"/>
      <c r="L85" s="876"/>
    </row>
    <row r="86" spans="2:12" x14ac:dyDescent="0.25">
      <c r="B86" s="874"/>
      <c r="C86" s="875"/>
      <c r="D86" s="875"/>
      <c r="E86" s="875"/>
      <c r="F86" s="875"/>
      <c r="G86" s="876"/>
      <c r="H86" s="874"/>
      <c r="I86" s="875"/>
      <c r="J86" s="875"/>
      <c r="K86" s="875"/>
      <c r="L86" s="876"/>
    </row>
    <row r="87" spans="2:12" x14ac:dyDescent="0.25">
      <c r="B87" s="874"/>
      <c r="C87" s="875"/>
      <c r="D87" s="875"/>
      <c r="E87" s="875"/>
      <c r="F87" s="875"/>
      <c r="G87" s="876"/>
      <c r="H87" s="874"/>
      <c r="I87" s="875"/>
      <c r="J87" s="875"/>
      <c r="K87" s="875"/>
      <c r="L87" s="876"/>
    </row>
    <row r="88" spans="2:12" x14ac:dyDescent="0.25">
      <c r="B88" s="874"/>
      <c r="C88" s="875"/>
      <c r="D88" s="875"/>
      <c r="E88" s="875"/>
      <c r="F88" s="875"/>
      <c r="G88" s="876"/>
      <c r="H88" s="874"/>
      <c r="I88" s="875"/>
      <c r="J88" s="875"/>
      <c r="K88" s="875"/>
      <c r="L88" s="876"/>
    </row>
    <row r="89" spans="2:12" ht="15.75" thickBot="1" x14ac:dyDescent="0.3">
      <c r="B89" s="874"/>
      <c r="C89" s="875"/>
      <c r="D89" s="875"/>
      <c r="E89" s="875"/>
      <c r="F89" s="875"/>
      <c r="G89" s="876"/>
      <c r="H89" s="874"/>
      <c r="I89" s="875"/>
      <c r="J89" s="875"/>
      <c r="K89" s="875"/>
      <c r="L89" s="876"/>
    </row>
    <row r="90" spans="2:12" ht="48.75" customHeight="1" thickBot="1" x14ac:dyDescent="0.3">
      <c r="B90" s="967" t="s">
        <v>1086</v>
      </c>
      <c r="C90" s="968"/>
      <c r="D90" s="968"/>
      <c r="E90" s="968"/>
      <c r="F90" s="968"/>
      <c r="G90" s="969"/>
      <c r="H90" s="967" t="s">
        <v>1087</v>
      </c>
      <c r="I90" s="970"/>
      <c r="J90" s="970"/>
      <c r="K90" s="970"/>
      <c r="L90" s="971"/>
    </row>
    <row r="91" spans="2:12" x14ac:dyDescent="0.25">
      <c r="B91" s="874"/>
      <c r="C91" s="875"/>
      <c r="D91" s="875"/>
      <c r="E91" s="875"/>
      <c r="F91" s="875"/>
      <c r="G91" s="876"/>
      <c r="H91" s="874"/>
      <c r="I91" s="875"/>
      <c r="J91" s="875"/>
      <c r="K91" s="875"/>
      <c r="L91" s="876"/>
    </row>
    <row r="92" spans="2:12" x14ac:dyDescent="0.25">
      <c r="B92" s="874"/>
      <c r="C92" s="875"/>
      <c r="D92" s="875"/>
      <c r="E92" s="875"/>
      <c r="F92" s="875"/>
      <c r="G92" s="876"/>
      <c r="H92" s="874"/>
      <c r="I92" s="875"/>
      <c r="J92" s="875"/>
      <c r="K92" s="875"/>
      <c r="L92" s="876"/>
    </row>
    <row r="93" spans="2:12" x14ac:dyDescent="0.25">
      <c r="B93" s="874"/>
      <c r="C93" s="875"/>
      <c r="D93" s="875"/>
      <c r="E93" s="875"/>
      <c r="F93" s="875"/>
      <c r="G93" s="876"/>
      <c r="H93" s="874"/>
      <c r="I93" s="875"/>
      <c r="J93" s="875"/>
      <c r="K93" s="875"/>
      <c r="L93" s="876"/>
    </row>
    <row r="94" spans="2:12" x14ac:dyDescent="0.25">
      <c r="B94" s="874"/>
      <c r="C94" s="875"/>
      <c r="D94" s="875"/>
      <c r="E94" s="875"/>
      <c r="F94" s="875"/>
      <c r="G94" s="876"/>
      <c r="H94" s="874"/>
      <c r="I94" s="875"/>
      <c r="J94" s="875"/>
      <c r="K94" s="875"/>
      <c r="L94" s="876"/>
    </row>
    <row r="95" spans="2:12" x14ac:dyDescent="0.25">
      <c r="B95" s="874"/>
      <c r="C95" s="875"/>
      <c r="D95" s="875"/>
      <c r="E95" s="875"/>
      <c r="F95" s="875"/>
      <c r="G95" s="876"/>
      <c r="H95" s="874"/>
      <c r="I95" s="875"/>
      <c r="J95" s="875"/>
      <c r="K95" s="875"/>
      <c r="L95" s="876"/>
    </row>
    <row r="96" spans="2:12" x14ac:dyDescent="0.25">
      <c r="B96" s="874"/>
      <c r="C96" s="875"/>
      <c r="D96" s="875"/>
      <c r="E96" s="875"/>
      <c r="F96" s="875"/>
      <c r="G96" s="876"/>
      <c r="H96" s="874"/>
      <c r="I96" s="875"/>
      <c r="J96" s="875"/>
      <c r="K96" s="875"/>
      <c r="L96" s="876"/>
    </row>
    <row r="97" spans="2:12" x14ac:dyDescent="0.25">
      <c r="B97" s="874"/>
      <c r="C97" s="875"/>
      <c r="D97" s="875"/>
      <c r="E97" s="875"/>
      <c r="F97" s="875"/>
      <c r="G97" s="876"/>
      <c r="H97" s="874"/>
      <c r="I97" s="875"/>
      <c r="J97" s="875"/>
      <c r="K97" s="875"/>
      <c r="L97" s="876"/>
    </row>
    <row r="98" spans="2:12" x14ac:dyDescent="0.25">
      <c r="B98" s="874"/>
      <c r="C98" s="875"/>
      <c r="D98" s="875"/>
      <c r="E98" s="875"/>
      <c r="F98" s="875"/>
      <c r="G98" s="876"/>
      <c r="H98" s="874"/>
      <c r="I98" s="875"/>
      <c r="J98" s="875"/>
      <c r="K98" s="875"/>
      <c r="L98" s="876"/>
    </row>
    <row r="99" spans="2:12" x14ac:dyDescent="0.25">
      <c r="B99" s="874"/>
      <c r="C99" s="875"/>
      <c r="D99" s="875"/>
      <c r="E99" s="875"/>
      <c r="F99" s="875"/>
      <c r="G99" s="876"/>
      <c r="H99" s="874"/>
      <c r="I99" s="875"/>
      <c r="J99" s="875"/>
      <c r="K99" s="875"/>
      <c r="L99" s="876"/>
    </row>
    <row r="100" spans="2:12" x14ac:dyDescent="0.25">
      <c r="B100" s="874"/>
      <c r="C100" s="875"/>
      <c r="D100" s="875"/>
      <c r="E100" s="875"/>
      <c r="F100" s="875"/>
      <c r="G100" s="876"/>
      <c r="H100" s="874"/>
      <c r="I100" s="875"/>
      <c r="J100" s="875"/>
      <c r="K100" s="875"/>
      <c r="L100" s="876"/>
    </row>
    <row r="101" spans="2:12" x14ac:dyDescent="0.25">
      <c r="B101" s="874"/>
      <c r="C101" s="875"/>
      <c r="D101" s="875"/>
      <c r="E101" s="875"/>
      <c r="F101" s="875"/>
      <c r="G101" s="876"/>
      <c r="H101" s="874"/>
      <c r="I101" s="875"/>
      <c r="J101" s="875"/>
      <c r="K101" s="875"/>
      <c r="L101" s="876"/>
    </row>
    <row r="102" spans="2:12" x14ac:dyDescent="0.25">
      <c r="B102" s="874"/>
      <c r="C102" s="875"/>
      <c r="D102" s="875"/>
      <c r="E102" s="875"/>
      <c r="F102" s="875"/>
      <c r="G102" s="876"/>
      <c r="H102" s="874"/>
      <c r="I102" s="875"/>
      <c r="J102" s="875"/>
      <c r="K102" s="875"/>
      <c r="L102" s="876"/>
    </row>
    <row r="103" spans="2:12" x14ac:dyDescent="0.25">
      <c r="B103" s="874"/>
      <c r="C103" s="875"/>
      <c r="D103" s="875"/>
      <c r="E103" s="875"/>
      <c r="F103" s="875"/>
      <c r="G103" s="876"/>
      <c r="H103" s="874"/>
      <c r="I103" s="875"/>
      <c r="J103" s="875"/>
      <c r="K103" s="875"/>
      <c r="L103" s="876"/>
    </row>
    <row r="104" spans="2:12" ht="15.75" thickBot="1" x14ac:dyDescent="0.3">
      <c r="B104" s="874"/>
      <c r="C104" s="875"/>
      <c r="D104" s="875"/>
      <c r="E104" s="875"/>
      <c r="F104" s="875"/>
      <c r="G104" s="876"/>
      <c r="H104" s="874"/>
      <c r="I104" s="875"/>
      <c r="J104" s="875"/>
      <c r="K104" s="875"/>
      <c r="L104" s="876"/>
    </row>
    <row r="105" spans="2:12" ht="15" customHeight="1" x14ac:dyDescent="0.25">
      <c r="B105" s="953" t="s">
        <v>1088</v>
      </c>
      <c r="C105" s="959"/>
      <c r="D105" s="959"/>
      <c r="E105" s="959"/>
      <c r="F105" s="959"/>
      <c r="G105" s="960"/>
      <c r="H105" s="953" t="s">
        <v>1089</v>
      </c>
      <c r="I105" s="954"/>
      <c r="J105" s="954"/>
      <c r="K105" s="954"/>
      <c r="L105" s="955"/>
    </row>
    <row r="106" spans="2:12" ht="37.5" customHeight="1" thickBot="1" x14ac:dyDescent="0.3">
      <c r="B106" s="961"/>
      <c r="C106" s="962"/>
      <c r="D106" s="962"/>
      <c r="E106" s="962"/>
      <c r="F106" s="962"/>
      <c r="G106" s="963"/>
      <c r="H106" s="956"/>
      <c r="I106" s="957"/>
      <c r="J106" s="957"/>
      <c r="K106" s="957"/>
      <c r="L106" s="958"/>
    </row>
    <row r="107" spans="2:12" ht="22.5" customHeight="1" x14ac:dyDescent="0.25">
      <c r="B107" s="975" t="s">
        <v>525</v>
      </c>
      <c r="C107" s="975"/>
      <c r="D107" s="975"/>
      <c r="E107" s="975"/>
      <c r="F107" s="975"/>
      <c r="G107" s="975"/>
      <c r="H107" s="975"/>
      <c r="I107" s="975"/>
      <c r="J107" s="975"/>
      <c r="K107" s="975"/>
      <c r="L107" s="975"/>
    </row>
    <row r="108" spans="2:12" x14ac:dyDescent="0.25">
      <c r="B108" s="976"/>
      <c r="C108" s="977"/>
      <c r="D108" s="977"/>
      <c r="E108" s="977"/>
      <c r="F108" s="977"/>
      <c r="G108" s="978"/>
      <c r="H108" s="976"/>
      <c r="I108" s="977"/>
      <c r="J108" s="977"/>
      <c r="K108" s="977"/>
      <c r="L108" s="978"/>
    </row>
    <row r="109" spans="2:12" x14ac:dyDescent="0.25">
      <c r="B109" s="874"/>
      <c r="C109" s="875"/>
      <c r="D109" s="875"/>
      <c r="E109" s="875"/>
      <c r="F109" s="875"/>
      <c r="G109" s="876"/>
      <c r="H109" s="874"/>
      <c r="I109" s="875"/>
      <c r="J109" s="875"/>
      <c r="K109" s="875"/>
      <c r="L109" s="876"/>
    </row>
    <row r="110" spans="2:12" x14ac:dyDescent="0.25">
      <c r="B110" s="874"/>
      <c r="C110" s="875"/>
      <c r="D110" s="875"/>
      <c r="E110" s="875"/>
      <c r="F110" s="875"/>
      <c r="G110" s="876"/>
      <c r="H110" s="874"/>
      <c r="I110" s="875"/>
      <c r="J110" s="875"/>
      <c r="K110" s="875"/>
      <c r="L110" s="876"/>
    </row>
    <row r="111" spans="2:12" x14ac:dyDescent="0.25">
      <c r="B111" s="874"/>
      <c r="C111" s="875"/>
      <c r="D111" s="875"/>
      <c r="E111" s="875"/>
      <c r="F111" s="875"/>
      <c r="G111" s="876"/>
      <c r="H111" s="874"/>
      <c r="I111" s="875"/>
      <c r="J111" s="875"/>
      <c r="K111" s="875"/>
      <c r="L111" s="876"/>
    </row>
    <row r="112" spans="2:12" x14ac:dyDescent="0.25">
      <c r="B112" s="874"/>
      <c r="C112" s="875"/>
      <c r="D112" s="875"/>
      <c r="E112" s="875"/>
      <c r="F112" s="875"/>
      <c r="G112" s="876"/>
      <c r="H112" s="874"/>
      <c r="I112" s="875"/>
      <c r="J112" s="875"/>
      <c r="K112" s="875"/>
      <c r="L112" s="876"/>
    </row>
    <row r="113" spans="2:12" x14ac:dyDescent="0.25">
      <c r="B113" s="874"/>
      <c r="C113" s="875"/>
      <c r="D113" s="875"/>
      <c r="E113" s="875"/>
      <c r="F113" s="875"/>
      <c r="G113" s="876"/>
      <c r="H113" s="874"/>
      <c r="I113" s="875"/>
      <c r="J113" s="875"/>
      <c r="K113" s="875"/>
      <c r="L113" s="876"/>
    </row>
    <row r="114" spans="2:12" x14ac:dyDescent="0.25">
      <c r="B114" s="874"/>
      <c r="C114" s="875"/>
      <c r="D114" s="875"/>
      <c r="E114" s="875"/>
      <c r="F114" s="875"/>
      <c r="G114" s="876"/>
      <c r="H114" s="874"/>
      <c r="I114" s="875"/>
      <c r="J114" s="875"/>
      <c r="K114" s="875"/>
      <c r="L114" s="876"/>
    </row>
    <row r="115" spans="2:12" x14ac:dyDescent="0.25">
      <c r="B115" s="874"/>
      <c r="C115" s="875"/>
      <c r="D115" s="875"/>
      <c r="E115" s="875"/>
      <c r="F115" s="875"/>
      <c r="G115" s="876"/>
      <c r="H115" s="874"/>
      <c r="I115" s="875"/>
      <c r="J115" s="875"/>
      <c r="K115" s="875"/>
      <c r="L115" s="876"/>
    </row>
    <row r="116" spans="2:12" x14ac:dyDescent="0.25">
      <c r="B116" s="874"/>
      <c r="C116" s="875"/>
      <c r="D116" s="875"/>
      <c r="E116" s="875"/>
      <c r="F116" s="875"/>
      <c r="G116" s="876"/>
      <c r="H116" s="874"/>
      <c r="I116" s="875"/>
      <c r="J116" s="875"/>
      <c r="K116" s="875"/>
      <c r="L116" s="876"/>
    </row>
    <row r="117" spans="2:12" x14ac:dyDescent="0.25">
      <c r="B117" s="874"/>
      <c r="C117" s="875"/>
      <c r="D117" s="875"/>
      <c r="E117" s="875"/>
      <c r="F117" s="875"/>
      <c r="G117" s="876"/>
      <c r="H117" s="874"/>
      <c r="I117" s="875"/>
      <c r="J117" s="875"/>
      <c r="K117" s="875"/>
      <c r="L117" s="876"/>
    </row>
    <row r="118" spans="2:12" x14ac:dyDescent="0.25">
      <c r="B118" s="874"/>
      <c r="C118" s="875"/>
      <c r="D118" s="875"/>
      <c r="E118" s="875"/>
      <c r="F118" s="875"/>
      <c r="G118" s="876"/>
      <c r="H118" s="874"/>
      <c r="I118" s="875"/>
      <c r="J118" s="875"/>
      <c r="K118" s="875"/>
      <c r="L118" s="876"/>
    </row>
    <row r="119" spans="2:12" x14ac:dyDescent="0.25">
      <c r="B119" s="874"/>
      <c r="C119" s="875"/>
      <c r="D119" s="875"/>
      <c r="E119" s="875"/>
      <c r="F119" s="875"/>
      <c r="G119" s="876"/>
      <c r="H119" s="874"/>
      <c r="I119" s="875"/>
      <c r="J119" s="875"/>
      <c r="K119" s="875"/>
      <c r="L119" s="876"/>
    </row>
    <row r="120" spans="2:12" x14ac:dyDescent="0.25">
      <c r="B120" s="874"/>
      <c r="C120" s="875"/>
      <c r="D120" s="875"/>
      <c r="E120" s="875"/>
      <c r="F120" s="875"/>
      <c r="G120" s="876"/>
      <c r="H120" s="874"/>
      <c r="I120" s="875"/>
      <c r="J120" s="875"/>
      <c r="K120" s="875"/>
      <c r="L120" s="876"/>
    </row>
    <row r="121" spans="2:12" ht="15.75" thickBot="1" x14ac:dyDescent="0.3">
      <c r="B121" s="979"/>
      <c r="C121" s="980"/>
      <c r="D121" s="980"/>
      <c r="E121" s="980"/>
      <c r="F121" s="980"/>
      <c r="G121" s="981"/>
      <c r="H121" s="979"/>
      <c r="I121" s="980"/>
      <c r="J121" s="980"/>
      <c r="K121" s="980"/>
      <c r="L121" s="981"/>
    </row>
    <row r="122" spans="2:12" ht="48.75" customHeight="1" thickBot="1" x14ac:dyDescent="0.3">
      <c r="B122" s="972" t="s">
        <v>1090</v>
      </c>
      <c r="C122" s="973"/>
      <c r="D122" s="973"/>
      <c r="E122" s="973"/>
      <c r="F122" s="973"/>
      <c r="G122" s="982"/>
      <c r="H122" s="950" t="s">
        <v>1091</v>
      </c>
      <c r="I122" s="951"/>
      <c r="J122" s="951"/>
      <c r="K122" s="951"/>
      <c r="L122" s="951"/>
    </row>
    <row r="123" spans="2:12" x14ac:dyDescent="0.25">
      <c r="B123" s="874"/>
      <c r="C123" s="875"/>
      <c r="D123" s="875"/>
      <c r="E123" s="875"/>
      <c r="F123" s="875"/>
      <c r="G123" s="876"/>
      <c r="H123" s="874"/>
      <c r="I123" s="875"/>
      <c r="J123" s="875"/>
      <c r="K123" s="875"/>
      <c r="L123" s="876"/>
    </row>
    <row r="124" spans="2:12" x14ac:dyDescent="0.25">
      <c r="B124" s="874"/>
      <c r="C124" s="875"/>
      <c r="D124" s="875"/>
      <c r="E124" s="875"/>
      <c r="F124" s="875"/>
      <c r="G124" s="876"/>
      <c r="H124" s="874"/>
      <c r="I124" s="875"/>
      <c r="J124" s="875"/>
      <c r="K124" s="875"/>
      <c r="L124" s="876"/>
    </row>
    <row r="125" spans="2:12" x14ac:dyDescent="0.25">
      <c r="B125" s="874"/>
      <c r="C125" s="875"/>
      <c r="D125" s="875"/>
      <c r="E125" s="875"/>
      <c r="F125" s="875"/>
      <c r="G125" s="876"/>
      <c r="H125" s="874"/>
      <c r="I125" s="875"/>
      <c r="J125" s="875"/>
      <c r="K125" s="875"/>
      <c r="L125" s="876"/>
    </row>
    <row r="126" spans="2:12" x14ac:dyDescent="0.25">
      <c r="B126" s="874"/>
      <c r="C126" s="875"/>
      <c r="D126" s="875"/>
      <c r="E126" s="875"/>
      <c r="F126" s="875"/>
      <c r="G126" s="876"/>
      <c r="H126" s="874"/>
      <c r="I126" s="875"/>
      <c r="J126" s="875"/>
      <c r="K126" s="875"/>
      <c r="L126" s="876"/>
    </row>
    <row r="127" spans="2:12" x14ac:dyDescent="0.25">
      <c r="B127" s="874"/>
      <c r="C127" s="875"/>
      <c r="D127" s="875"/>
      <c r="E127" s="875"/>
      <c r="F127" s="875"/>
      <c r="G127" s="876"/>
      <c r="H127" s="874"/>
      <c r="I127" s="875"/>
      <c r="J127" s="875"/>
      <c r="K127" s="875"/>
      <c r="L127" s="876"/>
    </row>
    <row r="128" spans="2:12" x14ac:dyDescent="0.25">
      <c r="B128" s="874"/>
      <c r="C128" s="875"/>
      <c r="D128" s="875"/>
      <c r="E128" s="875"/>
      <c r="F128" s="875"/>
      <c r="G128" s="876"/>
      <c r="H128" s="874"/>
      <c r="I128" s="875"/>
      <c r="J128" s="875"/>
      <c r="K128" s="875"/>
      <c r="L128" s="876"/>
    </row>
    <row r="129" spans="2:12" x14ac:dyDescent="0.25">
      <c r="B129" s="874"/>
      <c r="C129" s="875"/>
      <c r="D129" s="875"/>
      <c r="E129" s="875"/>
      <c r="F129" s="875"/>
      <c r="G129" s="876"/>
      <c r="H129" s="874"/>
      <c r="I129" s="875"/>
      <c r="J129" s="875"/>
      <c r="K129" s="875"/>
      <c r="L129" s="876"/>
    </row>
    <row r="130" spans="2:12" x14ac:dyDescent="0.25">
      <c r="B130" s="874"/>
      <c r="C130" s="875"/>
      <c r="D130" s="875"/>
      <c r="E130" s="875"/>
      <c r="F130" s="875"/>
      <c r="G130" s="876"/>
      <c r="H130" s="874"/>
      <c r="I130" s="875"/>
      <c r="J130" s="875"/>
      <c r="K130" s="875"/>
      <c r="L130" s="876"/>
    </row>
    <row r="131" spans="2:12" x14ac:dyDescent="0.25">
      <c r="B131" s="874"/>
      <c r="C131" s="875"/>
      <c r="D131" s="875"/>
      <c r="E131" s="875"/>
      <c r="F131" s="875"/>
      <c r="G131" s="876"/>
      <c r="H131" s="874"/>
      <c r="I131" s="875"/>
      <c r="J131" s="875"/>
      <c r="K131" s="875"/>
      <c r="L131" s="876"/>
    </row>
    <row r="132" spans="2:12" x14ac:dyDescent="0.25">
      <c r="B132" s="874"/>
      <c r="C132" s="875"/>
      <c r="D132" s="875"/>
      <c r="E132" s="875"/>
      <c r="F132" s="875"/>
      <c r="G132" s="876"/>
      <c r="H132" s="874"/>
      <c r="I132" s="875"/>
      <c r="J132" s="875"/>
      <c r="K132" s="875"/>
      <c r="L132" s="876"/>
    </row>
    <row r="133" spans="2:12" x14ac:dyDescent="0.25">
      <c r="B133" s="874"/>
      <c r="C133" s="875"/>
      <c r="D133" s="875"/>
      <c r="E133" s="875"/>
      <c r="F133" s="875"/>
      <c r="G133" s="876"/>
      <c r="H133" s="874"/>
      <c r="I133" s="875"/>
      <c r="J133" s="875"/>
      <c r="K133" s="875"/>
      <c r="L133" s="876"/>
    </row>
    <row r="134" spans="2:12" x14ac:dyDescent="0.25">
      <c r="B134" s="874"/>
      <c r="C134" s="875"/>
      <c r="D134" s="875"/>
      <c r="E134" s="875"/>
      <c r="F134" s="875"/>
      <c r="G134" s="876"/>
      <c r="H134" s="874"/>
      <c r="I134" s="875"/>
      <c r="J134" s="875"/>
      <c r="K134" s="875"/>
      <c r="L134" s="876"/>
    </row>
    <row r="135" spans="2:12" x14ac:dyDescent="0.25">
      <c r="B135" s="874"/>
      <c r="C135" s="875"/>
      <c r="D135" s="875"/>
      <c r="E135" s="875"/>
      <c r="F135" s="875"/>
      <c r="G135" s="876"/>
      <c r="H135" s="874"/>
      <c r="I135" s="875"/>
      <c r="J135" s="875"/>
      <c r="K135" s="875"/>
      <c r="L135" s="876"/>
    </row>
    <row r="136" spans="2:12" x14ac:dyDescent="0.25">
      <c r="B136" s="874"/>
      <c r="C136" s="875"/>
      <c r="D136" s="875"/>
      <c r="E136" s="875"/>
      <c r="F136" s="875"/>
      <c r="G136" s="876"/>
      <c r="H136" s="874"/>
      <c r="I136" s="875"/>
      <c r="J136" s="875"/>
      <c r="K136" s="875"/>
      <c r="L136" s="876"/>
    </row>
    <row r="137" spans="2:12" ht="56.25" customHeight="1" thickBot="1" x14ac:dyDescent="0.3">
      <c r="B137" s="972" t="s">
        <v>1092</v>
      </c>
      <c r="C137" s="973"/>
      <c r="D137" s="973"/>
      <c r="E137" s="973"/>
      <c r="F137" s="973"/>
      <c r="G137" s="973"/>
      <c r="H137" s="973"/>
      <c r="I137" s="973"/>
      <c r="J137" s="973"/>
      <c r="K137" s="973"/>
      <c r="L137" s="974"/>
    </row>
  </sheetData>
  <mergeCells count="51">
    <mergeCell ref="B137:L137"/>
    <mergeCell ref="B107:L107"/>
    <mergeCell ref="B108:G121"/>
    <mergeCell ref="H108:L121"/>
    <mergeCell ref="B122:G122"/>
    <mergeCell ref="H122:L122"/>
    <mergeCell ref="B123:G136"/>
    <mergeCell ref="H123:L136"/>
    <mergeCell ref="B90:G90"/>
    <mergeCell ref="H90:L90"/>
    <mergeCell ref="B91:G104"/>
    <mergeCell ref="H91:L104"/>
    <mergeCell ref="B105:G106"/>
    <mergeCell ref="H105:L106"/>
    <mergeCell ref="B76:G89"/>
    <mergeCell ref="H76:L89"/>
    <mergeCell ref="B40:G41"/>
    <mergeCell ref="H40:L41"/>
    <mergeCell ref="B42:L42"/>
    <mergeCell ref="B43:G56"/>
    <mergeCell ref="H43:L56"/>
    <mergeCell ref="B57:G58"/>
    <mergeCell ref="H57:L58"/>
    <mergeCell ref="B59:G72"/>
    <mergeCell ref="H59:L72"/>
    <mergeCell ref="B73:G74"/>
    <mergeCell ref="H73:L74"/>
    <mergeCell ref="B75:L75"/>
    <mergeCell ref="B26:G39"/>
    <mergeCell ref="H26:L39"/>
    <mergeCell ref="B7:D7"/>
    <mergeCell ref="E7:F7"/>
    <mergeCell ref="G7:H7"/>
    <mergeCell ref="K7:L7"/>
    <mergeCell ref="B8:D8"/>
    <mergeCell ref="E8:F8"/>
    <mergeCell ref="G8:H8"/>
    <mergeCell ref="K8:L8"/>
    <mergeCell ref="B9:L9"/>
    <mergeCell ref="B10:G23"/>
    <mergeCell ref="H10:L23"/>
    <mergeCell ref="B24:G25"/>
    <mergeCell ref="H24:L25"/>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104"/>
  <sheetViews>
    <sheetView zoomScaleNormal="100" zoomScaleSheetLayoutView="85" zoomScalePageLayoutView="42" workbookViewId="0">
      <selection activeCell="H71" sqref="H71:L72"/>
    </sheetView>
  </sheetViews>
  <sheetFormatPr baseColWidth="10" defaultColWidth="11.42578125" defaultRowHeight="15" x14ac:dyDescent="0.25"/>
  <cols>
    <col min="1" max="1" width="3.7109375" style="185" customWidth="1"/>
    <col min="2" max="2" width="4.7109375" style="185" customWidth="1"/>
    <col min="3" max="3" width="8.28515625" style="185" customWidth="1"/>
    <col min="4" max="4" width="8" style="185" customWidth="1"/>
    <col min="5" max="5" width="11.42578125" style="185"/>
    <col min="6" max="6" width="11.85546875" style="185" customWidth="1"/>
    <col min="7" max="7" width="9.5703125" style="185" customWidth="1"/>
    <col min="8" max="8" width="12" style="185" customWidth="1"/>
    <col min="9" max="9" width="13.85546875" style="185" bestFit="1" customWidth="1"/>
    <col min="10" max="10" width="13" style="185" customWidth="1"/>
    <col min="11" max="11" width="13.42578125" style="185" customWidth="1"/>
    <col min="12" max="12" width="9.42578125" style="185" customWidth="1"/>
    <col min="13" max="13" width="11.42578125" style="185" hidden="1" customWidth="1"/>
    <col min="14" max="16384" width="11.42578125" style="185"/>
  </cols>
  <sheetData>
    <row r="1" spans="2:13" x14ac:dyDescent="0.25">
      <c r="B1" s="892"/>
      <c r="C1" s="893"/>
      <c r="D1" s="894"/>
      <c r="E1" s="898" t="s">
        <v>393</v>
      </c>
      <c r="F1" s="898"/>
      <c r="G1" s="898"/>
      <c r="H1" s="898"/>
      <c r="I1" s="898"/>
      <c r="J1" s="898"/>
      <c r="K1" s="900"/>
      <c r="L1" s="901"/>
    </row>
    <row r="2" spans="2:13" ht="1.5" customHeight="1" x14ac:dyDescent="0.25">
      <c r="B2" s="895"/>
      <c r="C2" s="896"/>
      <c r="D2" s="897"/>
      <c r="E2" s="899"/>
      <c r="F2" s="899"/>
      <c r="G2" s="899"/>
      <c r="H2" s="899"/>
      <c r="I2" s="899"/>
      <c r="J2" s="899"/>
      <c r="K2" s="902"/>
      <c r="L2" s="903"/>
    </row>
    <row r="3" spans="2:13" ht="3.75" customHeight="1" x14ac:dyDescent="0.25">
      <c r="B3" s="895"/>
      <c r="C3" s="896"/>
      <c r="D3" s="897"/>
      <c r="E3" s="899"/>
      <c r="F3" s="899"/>
      <c r="G3" s="899"/>
      <c r="H3" s="899"/>
      <c r="I3" s="899"/>
      <c r="J3" s="899"/>
      <c r="K3" s="902"/>
      <c r="L3" s="903"/>
    </row>
    <row r="4" spans="2:13" ht="20.25" customHeight="1" x14ac:dyDescent="0.25">
      <c r="B4" s="895"/>
      <c r="C4" s="896"/>
      <c r="D4" s="897"/>
      <c r="E4" s="904" t="s">
        <v>488</v>
      </c>
      <c r="F4" s="904"/>
      <c r="G4" s="904"/>
      <c r="H4" s="904"/>
      <c r="I4" s="904"/>
      <c r="J4" s="904"/>
      <c r="K4" s="902"/>
      <c r="L4" s="903"/>
    </row>
    <row r="5" spans="2:13" ht="4.5" customHeight="1" x14ac:dyDescent="0.25">
      <c r="B5" s="895"/>
      <c r="C5" s="896"/>
      <c r="D5" s="897"/>
      <c r="E5" s="905"/>
      <c r="F5" s="905"/>
      <c r="G5" s="905"/>
      <c r="H5" s="905"/>
      <c r="I5" s="906" t="s">
        <v>462</v>
      </c>
      <c r="J5" s="907"/>
      <c r="K5" s="902"/>
      <c r="L5" s="903"/>
      <c r="M5" s="186"/>
    </row>
    <row r="6" spans="2:13" ht="24.95" customHeight="1" x14ac:dyDescent="0.25">
      <c r="B6" s="895"/>
      <c r="C6" s="896"/>
      <c r="D6" s="897"/>
      <c r="E6" s="187" t="s">
        <v>460</v>
      </c>
      <c r="F6" s="178">
        <v>43832</v>
      </c>
      <c r="G6" s="189" t="s">
        <v>461</v>
      </c>
      <c r="H6" s="178">
        <v>43838</v>
      </c>
      <c r="I6" s="906"/>
      <c r="J6" s="907"/>
      <c r="K6" s="908"/>
      <c r="L6" s="909"/>
    </row>
    <row r="7" spans="2:13" ht="24.95" customHeight="1" x14ac:dyDescent="0.25">
      <c r="B7" s="929" t="s">
        <v>395</v>
      </c>
      <c r="C7" s="889"/>
      <c r="D7" s="889"/>
      <c r="E7" s="889" t="s">
        <v>111</v>
      </c>
      <c r="F7" s="889"/>
      <c r="G7" s="889" t="s">
        <v>112</v>
      </c>
      <c r="H7" s="889"/>
      <c r="I7" s="206" t="s">
        <v>4</v>
      </c>
      <c r="J7" s="206" t="s">
        <v>2</v>
      </c>
      <c r="K7" s="890" t="s">
        <v>0</v>
      </c>
      <c r="L7" s="930"/>
    </row>
    <row r="8" spans="2:13" ht="24.95" customHeight="1" x14ac:dyDescent="0.25">
      <c r="B8" s="931" t="s">
        <v>398</v>
      </c>
      <c r="C8" s="891"/>
      <c r="D8" s="891"/>
      <c r="E8" s="889" t="s">
        <v>399</v>
      </c>
      <c r="F8" s="889"/>
      <c r="G8" s="889" t="s">
        <v>399</v>
      </c>
      <c r="H8" s="889"/>
      <c r="I8" s="190">
        <v>41944</v>
      </c>
      <c r="J8" s="206">
        <v>1</v>
      </c>
      <c r="K8" s="890" t="s">
        <v>463</v>
      </c>
      <c r="L8" s="930"/>
    </row>
    <row r="9" spans="2:13" ht="15.75" customHeight="1" x14ac:dyDescent="0.25">
      <c r="B9" s="874" t="s">
        <v>810</v>
      </c>
      <c r="C9" s="875"/>
      <c r="D9" s="875"/>
      <c r="E9" s="875"/>
      <c r="F9" s="875"/>
      <c r="G9" s="876"/>
      <c r="H9" s="874" t="s">
        <v>811</v>
      </c>
      <c r="I9" s="875"/>
      <c r="J9" s="875"/>
      <c r="K9" s="875"/>
      <c r="L9" s="876"/>
    </row>
    <row r="10" spans="2:13" x14ac:dyDescent="0.25">
      <c r="B10" s="874"/>
      <c r="C10" s="875"/>
      <c r="D10" s="875"/>
      <c r="E10" s="875"/>
      <c r="F10" s="875"/>
      <c r="G10" s="876"/>
      <c r="H10" s="874"/>
      <c r="I10" s="875"/>
      <c r="J10" s="875"/>
      <c r="K10" s="875"/>
      <c r="L10" s="876"/>
    </row>
    <row r="11" spans="2:13" x14ac:dyDescent="0.25">
      <c r="B11" s="874"/>
      <c r="C11" s="875"/>
      <c r="D11" s="875"/>
      <c r="E11" s="875"/>
      <c r="F11" s="875"/>
      <c r="G11" s="876"/>
      <c r="H11" s="874"/>
      <c r="I11" s="875"/>
      <c r="J11" s="875"/>
      <c r="K11" s="875"/>
      <c r="L11" s="876"/>
    </row>
    <row r="12" spans="2:13" x14ac:dyDescent="0.25">
      <c r="B12" s="874"/>
      <c r="C12" s="875"/>
      <c r="D12" s="875"/>
      <c r="E12" s="875"/>
      <c r="F12" s="875"/>
      <c r="G12" s="876"/>
      <c r="H12" s="874"/>
      <c r="I12" s="875"/>
      <c r="J12" s="875"/>
      <c r="K12" s="875"/>
      <c r="L12" s="876"/>
    </row>
    <row r="13" spans="2:13" x14ac:dyDescent="0.25">
      <c r="B13" s="874"/>
      <c r="C13" s="875"/>
      <c r="D13" s="875"/>
      <c r="E13" s="875"/>
      <c r="F13" s="875"/>
      <c r="G13" s="876"/>
      <c r="H13" s="874"/>
      <c r="I13" s="875"/>
      <c r="J13" s="875"/>
      <c r="K13" s="875"/>
      <c r="L13" s="876"/>
    </row>
    <row r="14" spans="2:13" x14ac:dyDescent="0.25">
      <c r="B14" s="874"/>
      <c r="C14" s="875"/>
      <c r="D14" s="875"/>
      <c r="E14" s="875"/>
      <c r="F14" s="875"/>
      <c r="G14" s="876"/>
      <c r="H14" s="874"/>
      <c r="I14" s="875"/>
      <c r="J14" s="875"/>
      <c r="K14" s="875"/>
      <c r="L14" s="876"/>
    </row>
    <row r="15" spans="2:13" x14ac:dyDescent="0.25">
      <c r="B15" s="874"/>
      <c r="C15" s="875"/>
      <c r="D15" s="875"/>
      <c r="E15" s="875"/>
      <c r="F15" s="875"/>
      <c r="G15" s="876"/>
      <c r="H15" s="874"/>
      <c r="I15" s="875"/>
      <c r="J15" s="875"/>
      <c r="K15" s="875"/>
      <c r="L15" s="876"/>
    </row>
    <row r="16" spans="2:13" x14ac:dyDescent="0.25">
      <c r="B16" s="874"/>
      <c r="C16" s="875"/>
      <c r="D16" s="875"/>
      <c r="E16" s="875"/>
      <c r="F16" s="875"/>
      <c r="G16" s="876"/>
      <c r="H16" s="874"/>
      <c r="I16" s="875"/>
      <c r="J16" s="875"/>
      <c r="K16" s="875"/>
      <c r="L16" s="876"/>
    </row>
    <row r="17" spans="2:15" x14ac:dyDescent="0.25">
      <c r="B17" s="874"/>
      <c r="C17" s="875"/>
      <c r="D17" s="875"/>
      <c r="E17" s="875"/>
      <c r="F17" s="875"/>
      <c r="G17" s="876"/>
      <c r="H17" s="874"/>
      <c r="I17" s="875"/>
      <c r="J17" s="875"/>
      <c r="K17" s="875"/>
      <c r="L17" s="876"/>
    </row>
    <row r="18" spans="2:15" x14ac:dyDescent="0.25">
      <c r="B18" s="874"/>
      <c r="C18" s="875"/>
      <c r="D18" s="875"/>
      <c r="E18" s="875"/>
      <c r="F18" s="875"/>
      <c r="G18" s="876"/>
      <c r="H18" s="874"/>
      <c r="I18" s="875"/>
      <c r="J18" s="875"/>
      <c r="K18" s="875"/>
      <c r="L18" s="876"/>
    </row>
    <row r="19" spans="2:15" x14ac:dyDescent="0.25">
      <c r="B19" s="874"/>
      <c r="C19" s="875"/>
      <c r="D19" s="875"/>
      <c r="E19" s="875"/>
      <c r="F19" s="875"/>
      <c r="G19" s="876"/>
      <c r="H19" s="874"/>
      <c r="I19" s="875"/>
      <c r="J19" s="875"/>
      <c r="K19" s="875"/>
      <c r="L19" s="876"/>
    </row>
    <row r="20" spans="2:15" x14ac:dyDescent="0.25">
      <c r="B20" s="874"/>
      <c r="C20" s="875"/>
      <c r="D20" s="875"/>
      <c r="E20" s="875"/>
      <c r="F20" s="875"/>
      <c r="G20" s="876"/>
      <c r="H20" s="874"/>
      <c r="I20" s="875"/>
      <c r="J20" s="875"/>
      <c r="K20" s="875"/>
      <c r="L20" s="876"/>
    </row>
    <row r="21" spans="2:15" x14ac:dyDescent="0.25">
      <c r="B21" s="874"/>
      <c r="C21" s="875"/>
      <c r="D21" s="875"/>
      <c r="E21" s="875"/>
      <c r="F21" s="875"/>
      <c r="G21" s="876"/>
      <c r="H21" s="874"/>
      <c r="I21" s="875"/>
      <c r="J21" s="875"/>
      <c r="K21" s="875"/>
      <c r="L21" s="876"/>
    </row>
    <row r="22" spans="2:15" x14ac:dyDescent="0.25">
      <c r="B22" s="874"/>
      <c r="C22" s="875"/>
      <c r="D22" s="875"/>
      <c r="E22" s="875"/>
      <c r="F22" s="875"/>
      <c r="G22" s="876"/>
      <c r="H22" s="874"/>
      <c r="I22" s="875"/>
      <c r="J22" s="875"/>
      <c r="K22" s="875"/>
      <c r="L22" s="876"/>
    </row>
    <row r="23" spans="2:15" ht="21.95" customHeight="1" x14ac:dyDescent="0.25">
      <c r="B23" s="983" t="s">
        <v>1023</v>
      </c>
      <c r="C23" s="878"/>
      <c r="D23" s="878"/>
      <c r="E23" s="878"/>
      <c r="F23" s="878"/>
      <c r="G23" s="879"/>
      <c r="H23" s="883" t="s">
        <v>978</v>
      </c>
      <c r="I23" s="884"/>
      <c r="J23" s="884"/>
      <c r="K23" s="884"/>
      <c r="L23" s="885"/>
    </row>
    <row r="24" spans="2:15" ht="21.95" customHeight="1" thickBot="1" x14ac:dyDescent="0.3">
      <c r="B24" s="880"/>
      <c r="C24" s="881"/>
      <c r="D24" s="881"/>
      <c r="E24" s="881"/>
      <c r="F24" s="881"/>
      <c r="G24" s="882"/>
      <c r="H24" s="886"/>
      <c r="I24" s="887"/>
      <c r="J24" s="887"/>
      <c r="K24" s="887"/>
      <c r="L24" s="888"/>
    </row>
    <row r="25" spans="2:15" ht="15.75" customHeight="1" x14ac:dyDescent="0.25">
      <c r="B25" s="910" t="s">
        <v>810</v>
      </c>
      <c r="C25" s="911"/>
      <c r="D25" s="911"/>
      <c r="E25" s="911"/>
      <c r="F25" s="911"/>
      <c r="G25" s="912"/>
      <c r="H25" s="910" t="s">
        <v>811</v>
      </c>
      <c r="I25" s="911"/>
      <c r="J25" s="911"/>
      <c r="K25" s="911"/>
      <c r="L25" s="912"/>
    </row>
    <row r="26" spans="2:15" x14ac:dyDescent="0.25">
      <c r="B26" s="874"/>
      <c r="C26" s="875"/>
      <c r="D26" s="875"/>
      <c r="E26" s="875"/>
      <c r="F26" s="875"/>
      <c r="G26" s="876"/>
      <c r="H26" s="874"/>
      <c r="I26" s="875"/>
      <c r="J26" s="875"/>
      <c r="K26" s="875"/>
      <c r="L26" s="876"/>
    </row>
    <row r="27" spans="2:15" x14ac:dyDescent="0.25">
      <c r="B27" s="874"/>
      <c r="C27" s="875"/>
      <c r="D27" s="875"/>
      <c r="E27" s="875"/>
      <c r="F27" s="875"/>
      <c r="G27" s="876"/>
      <c r="H27" s="874"/>
      <c r="I27" s="875"/>
      <c r="J27" s="875"/>
      <c r="K27" s="875"/>
      <c r="L27" s="876"/>
      <c r="O27" s="195"/>
    </row>
    <row r="28" spans="2:15" x14ac:dyDescent="0.25">
      <c r="B28" s="874"/>
      <c r="C28" s="875"/>
      <c r="D28" s="875"/>
      <c r="E28" s="875"/>
      <c r="F28" s="875"/>
      <c r="G28" s="876"/>
      <c r="H28" s="874"/>
      <c r="I28" s="875"/>
      <c r="J28" s="875"/>
      <c r="K28" s="875"/>
      <c r="L28" s="876"/>
    </row>
    <row r="29" spans="2:15" x14ac:dyDescent="0.25">
      <c r="B29" s="874"/>
      <c r="C29" s="875"/>
      <c r="D29" s="875"/>
      <c r="E29" s="875"/>
      <c r="F29" s="875"/>
      <c r="G29" s="876"/>
      <c r="H29" s="874"/>
      <c r="I29" s="875"/>
      <c r="J29" s="875"/>
      <c r="K29" s="875"/>
      <c r="L29" s="876"/>
    </row>
    <row r="30" spans="2:15" x14ac:dyDescent="0.25">
      <c r="B30" s="874"/>
      <c r="C30" s="875"/>
      <c r="D30" s="875"/>
      <c r="E30" s="875"/>
      <c r="F30" s="875"/>
      <c r="G30" s="876"/>
      <c r="H30" s="874"/>
      <c r="I30" s="875"/>
      <c r="J30" s="875"/>
      <c r="K30" s="875"/>
      <c r="L30" s="876"/>
    </row>
    <row r="31" spans="2:15" x14ac:dyDescent="0.25">
      <c r="B31" s="874"/>
      <c r="C31" s="875"/>
      <c r="D31" s="875"/>
      <c r="E31" s="875"/>
      <c r="F31" s="875"/>
      <c r="G31" s="876"/>
      <c r="H31" s="874"/>
      <c r="I31" s="875"/>
      <c r="J31" s="875"/>
      <c r="K31" s="875"/>
      <c r="L31" s="876"/>
    </row>
    <row r="32" spans="2:15" x14ac:dyDescent="0.25">
      <c r="B32" s="874"/>
      <c r="C32" s="875"/>
      <c r="D32" s="875"/>
      <c r="E32" s="875"/>
      <c r="F32" s="875"/>
      <c r="G32" s="876"/>
      <c r="H32" s="874"/>
      <c r="I32" s="875"/>
      <c r="J32" s="875"/>
      <c r="K32" s="875"/>
      <c r="L32" s="876"/>
    </row>
    <row r="33" spans="2:12" x14ac:dyDescent="0.25">
      <c r="B33" s="874"/>
      <c r="C33" s="875"/>
      <c r="D33" s="875"/>
      <c r="E33" s="875"/>
      <c r="F33" s="875"/>
      <c r="G33" s="876"/>
      <c r="H33" s="874"/>
      <c r="I33" s="875"/>
      <c r="J33" s="875"/>
      <c r="K33" s="875"/>
      <c r="L33" s="876"/>
    </row>
    <row r="34" spans="2:12" x14ac:dyDescent="0.25">
      <c r="B34" s="874"/>
      <c r="C34" s="875"/>
      <c r="D34" s="875"/>
      <c r="E34" s="875"/>
      <c r="F34" s="875"/>
      <c r="G34" s="876"/>
      <c r="H34" s="874"/>
      <c r="I34" s="875"/>
      <c r="J34" s="875"/>
      <c r="K34" s="875"/>
      <c r="L34" s="876"/>
    </row>
    <row r="35" spans="2:12" x14ac:dyDescent="0.25">
      <c r="B35" s="874"/>
      <c r="C35" s="875"/>
      <c r="D35" s="875"/>
      <c r="E35" s="875"/>
      <c r="F35" s="875"/>
      <c r="G35" s="876"/>
      <c r="H35" s="874"/>
      <c r="I35" s="875"/>
      <c r="J35" s="875"/>
      <c r="K35" s="875"/>
      <c r="L35" s="876"/>
    </row>
    <row r="36" spans="2:12" x14ac:dyDescent="0.25">
      <c r="B36" s="874"/>
      <c r="C36" s="875"/>
      <c r="D36" s="875"/>
      <c r="E36" s="875"/>
      <c r="F36" s="875"/>
      <c r="G36" s="876"/>
      <c r="H36" s="874"/>
      <c r="I36" s="875"/>
      <c r="J36" s="875"/>
      <c r="K36" s="875"/>
      <c r="L36" s="876"/>
    </row>
    <row r="37" spans="2:12" x14ac:dyDescent="0.25">
      <c r="B37" s="874"/>
      <c r="C37" s="875"/>
      <c r="D37" s="875"/>
      <c r="E37" s="875"/>
      <c r="F37" s="875"/>
      <c r="G37" s="876"/>
      <c r="H37" s="874"/>
      <c r="I37" s="875"/>
      <c r="J37" s="875"/>
      <c r="K37" s="875"/>
      <c r="L37" s="876"/>
    </row>
    <row r="38" spans="2:12" x14ac:dyDescent="0.25">
      <c r="B38" s="874"/>
      <c r="C38" s="875"/>
      <c r="D38" s="875"/>
      <c r="E38" s="875"/>
      <c r="F38" s="875"/>
      <c r="G38" s="876"/>
      <c r="H38" s="874"/>
      <c r="I38" s="875"/>
      <c r="J38" s="875"/>
      <c r="K38" s="875"/>
      <c r="L38" s="876"/>
    </row>
    <row r="39" spans="2:12" ht="21.95" customHeight="1" x14ac:dyDescent="0.25">
      <c r="B39" s="877" t="s">
        <v>986</v>
      </c>
      <c r="C39" s="878"/>
      <c r="D39" s="878"/>
      <c r="E39" s="878"/>
      <c r="F39" s="878"/>
      <c r="G39" s="879"/>
      <c r="H39" s="883" t="s">
        <v>987</v>
      </c>
      <c r="I39" s="884"/>
      <c r="J39" s="884"/>
      <c r="K39" s="884"/>
      <c r="L39" s="885"/>
    </row>
    <row r="40" spans="2:12" ht="26.25" customHeight="1" thickBot="1" x14ac:dyDescent="0.3">
      <c r="B40" s="880"/>
      <c r="C40" s="881"/>
      <c r="D40" s="881"/>
      <c r="E40" s="881"/>
      <c r="F40" s="881"/>
      <c r="G40" s="882"/>
      <c r="H40" s="886"/>
      <c r="I40" s="887"/>
      <c r="J40" s="887"/>
      <c r="K40" s="887"/>
      <c r="L40" s="888"/>
    </row>
    <row r="41" spans="2:12" x14ac:dyDescent="0.25">
      <c r="B41" s="910" t="s">
        <v>812</v>
      </c>
      <c r="C41" s="911"/>
      <c r="D41" s="911"/>
      <c r="E41" s="911"/>
      <c r="F41" s="911"/>
      <c r="G41" s="912"/>
      <c r="H41" s="910" t="s">
        <v>813</v>
      </c>
      <c r="I41" s="911"/>
      <c r="J41" s="911"/>
      <c r="K41" s="911"/>
      <c r="L41" s="912"/>
    </row>
    <row r="42" spans="2:12" x14ac:dyDescent="0.25">
      <c r="B42" s="874"/>
      <c r="C42" s="875"/>
      <c r="D42" s="875"/>
      <c r="E42" s="875"/>
      <c r="F42" s="875"/>
      <c r="G42" s="876"/>
      <c r="H42" s="874"/>
      <c r="I42" s="875"/>
      <c r="J42" s="875"/>
      <c r="K42" s="875"/>
      <c r="L42" s="876"/>
    </row>
    <row r="43" spans="2:12" x14ac:dyDescent="0.25">
      <c r="B43" s="874"/>
      <c r="C43" s="875"/>
      <c r="D43" s="875"/>
      <c r="E43" s="875"/>
      <c r="F43" s="875"/>
      <c r="G43" s="876"/>
      <c r="H43" s="874"/>
      <c r="I43" s="875"/>
      <c r="J43" s="875"/>
      <c r="K43" s="875"/>
      <c r="L43" s="876"/>
    </row>
    <row r="44" spans="2:12" x14ac:dyDescent="0.25">
      <c r="B44" s="874"/>
      <c r="C44" s="875"/>
      <c r="D44" s="875"/>
      <c r="E44" s="875"/>
      <c r="F44" s="875"/>
      <c r="G44" s="876"/>
      <c r="H44" s="874"/>
      <c r="I44" s="875"/>
      <c r="J44" s="875"/>
      <c r="K44" s="875"/>
      <c r="L44" s="876"/>
    </row>
    <row r="45" spans="2:12" x14ac:dyDescent="0.25">
      <c r="B45" s="874"/>
      <c r="C45" s="875"/>
      <c r="D45" s="875"/>
      <c r="E45" s="875"/>
      <c r="F45" s="875"/>
      <c r="G45" s="876"/>
      <c r="H45" s="874"/>
      <c r="I45" s="875"/>
      <c r="J45" s="875"/>
      <c r="K45" s="875"/>
      <c r="L45" s="876"/>
    </row>
    <row r="46" spans="2:12" x14ac:dyDescent="0.25">
      <c r="B46" s="874"/>
      <c r="C46" s="875"/>
      <c r="D46" s="875"/>
      <c r="E46" s="875"/>
      <c r="F46" s="875"/>
      <c r="G46" s="876"/>
      <c r="H46" s="874"/>
      <c r="I46" s="875"/>
      <c r="J46" s="875"/>
      <c r="K46" s="875"/>
      <c r="L46" s="876"/>
    </row>
    <row r="47" spans="2:12" x14ac:dyDescent="0.25">
      <c r="B47" s="874"/>
      <c r="C47" s="875"/>
      <c r="D47" s="875"/>
      <c r="E47" s="875"/>
      <c r="F47" s="875"/>
      <c r="G47" s="876"/>
      <c r="H47" s="874"/>
      <c r="I47" s="875"/>
      <c r="J47" s="875"/>
      <c r="K47" s="875"/>
      <c r="L47" s="876"/>
    </row>
    <row r="48" spans="2:12" x14ac:dyDescent="0.25">
      <c r="B48" s="874"/>
      <c r="C48" s="875"/>
      <c r="D48" s="875"/>
      <c r="E48" s="875"/>
      <c r="F48" s="875"/>
      <c r="G48" s="876"/>
      <c r="H48" s="874"/>
      <c r="I48" s="875"/>
      <c r="J48" s="875"/>
      <c r="K48" s="875"/>
      <c r="L48" s="876"/>
    </row>
    <row r="49" spans="2:12" x14ac:dyDescent="0.25">
      <c r="B49" s="874"/>
      <c r="C49" s="875"/>
      <c r="D49" s="875"/>
      <c r="E49" s="875"/>
      <c r="F49" s="875"/>
      <c r="G49" s="876"/>
      <c r="H49" s="874"/>
      <c r="I49" s="875"/>
      <c r="J49" s="875"/>
      <c r="K49" s="875"/>
      <c r="L49" s="876"/>
    </row>
    <row r="50" spans="2:12" x14ac:dyDescent="0.25">
      <c r="B50" s="874"/>
      <c r="C50" s="875"/>
      <c r="D50" s="875"/>
      <c r="E50" s="875"/>
      <c r="F50" s="875"/>
      <c r="G50" s="876"/>
      <c r="H50" s="874"/>
      <c r="I50" s="875"/>
      <c r="J50" s="875"/>
      <c r="K50" s="875"/>
      <c r="L50" s="876"/>
    </row>
    <row r="51" spans="2:12" x14ac:dyDescent="0.25">
      <c r="B51" s="874"/>
      <c r="C51" s="875"/>
      <c r="D51" s="875"/>
      <c r="E51" s="875"/>
      <c r="F51" s="875"/>
      <c r="G51" s="876"/>
      <c r="H51" s="874"/>
      <c r="I51" s="875"/>
      <c r="J51" s="875"/>
      <c r="K51" s="875"/>
      <c r="L51" s="876"/>
    </row>
    <row r="52" spans="2:12" x14ac:dyDescent="0.25">
      <c r="B52" s="874"/>
      <c r="C52" s="875"/>
      <c r="D52" s="875"/>
      <c r="E52" s="875"/>
      <c r="F52" s="875"/>
      <c r="G52" s="876"/>
      <c r="H52" s="874"/>
      <c r="I52" s="875"/>
      <c r="J52" s="875"/>
      <c r="K52" s="875"/>
      <c r="L52" s="876"/>
    </row>
    <row r="53" spans="2:12" x14ac:dyDescent="0.25">
      <c r="B53" s="874"/>
      <c r="C53" s="875"/>
      <c r="D53" s="875"/>
      <c r="E53" s="875"/>
      <c r="F53" s="875"/>
      <c r="G53" s="876"/>
      <c r="H53" s="874"/>
      <c r="I53" s="875"/>
      <c r="J53" s="875"/>
      <c r="K53" s="875"/>
      <c r="L53" s="876"/>
    </row>
    <row r="54" spans="2:12" x14ac:dyDescent="0.25">
      <c r="B54" s="874"/>
      <c r="C54" s="875"/>
      <c r="D54" s="875"/>
      <c r="E54" s="875"/>
      <c r="F54" s="875"/>
      <c r="G54" s="876"/>
      <c r="H54" s="874"/>
      <c r="I54" s="875"/>
      <c r="J54" s="875"/>
      <c r="K54" s="875"/>
      <c r="L54" s="876"/>
    </row>
    <row r="55" spans="2:12" ht="21.95" customHeight="1" x14ac:dyDescent="0.25">
      <c r="B55" s="883" t="s">
        <v>1018</v>
      </c>
      <c r="C55" s="884"/>
      <c r="D55" s="884"/>
      <c r="E55" s="884"/>
      <c r="F55" s="884"/>
      <c r="G55" s="885"/>
      <c r="H55" s="883" t="s">
        <v>1019</v>
      </c>
      <c r="I55" s="884"/>
      <c r="J55" s="884"/>
      <c r="K55" s="884"/>
      <c r="L55" s="885"/>
    </row>
    <row r="56" spans="2:12" ht="21.95" customHeight="1" thickBot="1" x14ac:dyDescent="0.3">
      <c r="B56" s="886"/>
      <c r="C56" s="887"/>
      <c r="D56" s="887"/>
      <c r="E56" s="887"/>
      <c r="F56" s="887"/>
      <c r="G56" s="888"/>
      <c r="H56" s="886"/>
      <c r="I56" s="887"/>
      <c r="J56" s="887"/>
      <c r="K56" s="887"/>
      <c r="L56" s="888"/>
    </row>
    <row r="57" spans="2:12" x14ac:dyDescent="0.25">
      <c r="B57" s="910" t="s">
        <v>812</v>
      </c>
      <c r="C57" s="911"/>
      <c r="D57" s="911"/>
      <c r="E57" s="911"/>
      <c r="F57" s="911"/>
      <c r="G57" s="912"/>
      <c r="H57" s="910" t="s">
        <v>813</v>
      </c>
      <c r="I57" s="911"/>
      <c r="J57" s="911"/>
      <c r="K57" s="911"/>
      <c r="L57" s="912"/>
    </row>
    <row r="58" spans="2:12" x14ac:dyDescent="0.25">
      <c r="B58" s="874"/>
      <c r="C58" s="875"/>
      <c r="D58" s="875"/>
      <c r="E58" s="875"/>
      <c r="F58" s="875"/>
      <c r="G58" s="876"/>
      <c r="H58" s="874"/>
      <c r="I58" s="875"/>
      <c r="J58" s="875"/>
      <c r="K58" s="875"/>
      <c r="L58" s="876"/>
    </row>
    <row r="59" spans="2:12" x14ac:dyDescent="0.25">
      <c r="B59" s="874"/>
      <c r="C59" s="875"/>
      <c r="D59" s="875"/>
      <c r="E59" s="875"/>
      <c r="F59" s="875"/>
      <c r="G59" s="876"/>
      <c r="H59" s="874"/>
      <c r="I59" s="875"/>
      <c r="J59" s="875"/>
      <c r="K59" s="875"/>
      <c r="L59" s="876"/>
    </row>
    <row r="60" spans="2:12" x14ac:dyDescent="0.25">
      <c r="B60" s="874"/>
      <c r="C60" s="875"/>
      <c r="D60" s="875"/>
      <c r="E60" s="875"/>
      <c r="F60" s="875"/>
      <c r="G60" s="876"/>
      <c r="H60" s="874"/>
      <c r="I60" s="875"/>
      <c r="J60" s="875"/>
      <c r="K60" s="875"/>
      <c r="L60" s="876"/>
    </row>
    <row r="61" spans="2:12" x14ac:dyDescent="0.25">
      <c r="B61" s="874"/>
      <c r="C61" s="875"/>
      <c r="D61" s="875"/>
      <c r="E61" s="875"/>
      <c r="F61" s="875"/>
      <c r="G61" s="876"/>
      <c r="H61" s="874"/>
      <c r="I61" s="875"/>
      <c r="J61" s="875"/>
      <c r="K61" s="875"/>
      <c r="L61" s="876"/>
    </row>
    <row r="62" spans="2:12" x14ac:dyDescent="0.25">
      <c r="B62" s="874"/>
      <c r="C62" s="875"/>
      <c r="D62" s="875"/>
      <c r="E62" s="875"/>
      <c r="F62" s="875"/>
      <c r="G62" s="876"/>
      <c r="H62" s="874"/>
      <c r="I62" s="875"/>
      <c r="J62" s="875"/>
      <c r="K62" s="875"/>
      <c r="L62" s="876"/>
    </row>
    <row r="63" spans="2:12" x14ac:dyDescent="0.25">
      <c r="B63" s="874"/>
      <c r="C63" s="875"/>
      <c r="D63" s="875"/>
      <c r="E63" s="875"/>
      <c r="F63" s="875"/>
      <c r="G63" s="876"/>
      <c r="H63" s="874"/>
      <c r="I63" s="875"/>
      <c r="J63" s="875"/>
      <c r="K63" s="875"/>
      <c r="L63" s="876"/>
    </row>
    <row r="64" spans="2:12" x14ac:dyDescent="0.25">
      <c r="B64" s="874"/>
      <c r="C64" s="875"/>
      <c r="D64" s="875"/>
      <c r="E64" s="875"/>
      <c r="F64" s="875"/>
      <c r="G64" s="876"/>
      <c r="H64" s="874"/>
      <c r="I64" s="875"/>
      <c r="J64" s="875"/>
      <c r="K64" s="875"/>
      <c r="L64" s="876"/>
    </row>
    <row r="65" spans="2:12" x14ac:dyDescent="0.25">
      <c r="B65" s="874"/>
      <c r="C65" s="875"/>
      <c r="D65" s="875"/>
      <c r="E65" s="875"/>
      <c r="F65" s="875"/>
      <c r="G65" s="876"/>
      <c r="H65" s="874"/>
      <c r="I65" s="875"/>
      <c r="J65" s="875"/>
      <c r="K65" s="875"/>
      <c r="L65" s="876"/>
    </row>
    <row r="66" spans="2:12" x14ac:dyDescent="0.25">
      <c r="B66" s="874"/>
      <c r="C66" s="875"/>
      <c r="D66" s="875"/>
      <c r="E66" s="875"/>
      <c r="F66" s="875"/>
      <c r="G66" s="876"/>
      <c r="H66" s="874"/>
      <c r="I66" s="875"/>
      <c r="J66" s="875"/>
      <c r="K66" s="875"/>
      <c r="L66" s="876"/>
    </row>
    <row r="67" spans="2:12" x14ac:dyDescent="0.25">
      <c r="B67" s="874"/>
      <c r="C67" s="875"/>
      <c r="D67" s="875"/>
      <c r="E67" s="875"/>
      <c r="F67" s="875"/>
      <c r="G67" s="876"/>
      <c r="H67" s="874"/>
      <c r="I67" s="875"/>
      <c r="J67" s="875"/>
      <c r="K67" s="875"/>
      <c r="L67" s="876"/>
    </row>
    <row r="68" spans="2:12" x14ac:dyDescent="0.25">
      <c r="B68" s="874"/>
      <c r="C68" s="875"/>
      <c r="D68" s="875"/>
      <c r="E68" s="875"/>
      <c r="F68" s="875"/>
      <c r="G68" s="876"/>
      <c r="H68" s="874"/>
      <c r="I68" s="875"/>
      <c r="J68" s="875"/>
      <c r="K68" s="875"/>
      <c r="L68" s="876"/>
    </row>
    <row r="69" spans="2:12" x14ac:dyDescent="0.25">
      <c r="B69" s="874"/>
      <c r="C69" s="875"/>
      <c r="D69" s="875"/>
      <c r="E69" s="875"/>
      <c r="F69" s="875"/>
      <c r="G69" s="876"/>
      <c r="H69" s="874"/>
      <c r="I69" s="875"/>
      <c r="J69" s="875"/>
      <c r="K69" s="875"/>
      <c r="L69" s="876"/>
    </row>
    <row r="70" spans="2:12" x14ac:dyDescent="0.25">
      <c r="B70" s="874"/>
      <c r="C70" s="875"/>
      <c r="D70" s="875"/>
      <c r="E70" s="875"/>
      <c r="F70" s="875"/>
      <c r="G70" s="876"/>
      <c r="H70" s="874"/>
      <c r="I70" s="875"/>
      <c r="J70" s="875"/>
      <c r="K70" s="875"/>
      <c r="L70" s="876"/>
    </row>
    <row r="71" spans="2:12" ht="21.95" customHeight="1" x14ac:dyDescent="0.25">
      <c r="B71" s="883" t="s">
        <v>1020</v>
      </c>
      <c r="C71" s="884"/>
      <c r="D71" s="884"/>
      <c r="E71" s="884"/>
      <c r="F71" s="884"/>
      <c r="G71" s="885"/>
      <c r="H71" s="883" t="s">
        <v>1024</v>
      </c>
      <c r="I71" s="984"/>
      <c r="J71" s="984"/>
      <c r="K71" s="984"/>
      <c r="L71" s="985"/>
    </row>
    <row r="72" spans="2:12" ht="37.5" customHeight="1" thickBot="1" x14ac:dyDescent="0.3">
      <c r="B72" s="886"/>
      <c r="C72" s="887"/>
      <c r="D72" s="887"/>
      <c r="E72" s="887"/>
      <c r="F72" s="887"/>
      <c r="G72" s="888"/>
      <c r="H72" s="986"/>
      <c r="I72" s="987"/>
      <c r="J72" s="987"/>
      <c r="K72" s="987"/>
      <c r="L72" s="988"/>
    </row>
    <row r="73" spans="2:12" x14ac:dyDescent="0.25">
      <c r="B73" s="910" t="s">
        <v>812</v>
      </c>
      <c r="C73" s="911"/>
      <c r="D73" s="911"/>
      <c r="E73" s="911"/>
      <c r="F73" s="911"/>
      <c r="G73" s="912"/>
      <c r="H73" s="910" t="s">
        <v>813</v>
      </c>
      <c r="I73" s="911"/>
      <c r="J73" s="911"/>
      <c r="K73" s="911"/>
      <c r="L73" s="912"/>
    </row>
    <row r="74" spans="2:12" x14ac:dyDescent="0.25">
      <c r="B74" s="874"/>
      <c r="C74" s="875"/>
      <c r="D74" s="875"/>
      <c r="E74" s="875"/>
      <c r="F74" s="875"/>
      <c r="G74" s="876"/>
      <c r="H74" s="874"/>
      <c r="I74" s="875"/>
      <c r="J74" s="875"/>
      <c r="K74" s="875"/>
      <c r="L74" s="876"/>
    </row>
    <row r="75" spans="2:12" x14ac:dyDescent="0.25">
      <c r="B75" s="874"/>
      <c r="C75" s="875"/>
      <c r="D75" s="875"/>
      <c r="E75" s="875"/>
      <c r="F75" s="875"/>
      <c r="G75" s="876"/>
      <c r="H75" s="874"/>
      <c r="I75" s="875"/>
      <c r="J75" s="875"/>
      <c r="K75" s="875"/>
      <c r="L75" s="876"/>
    </row>
    <row r="76" spans="2:12" x14ac:dyDescent="0.25">
      <c r="B76" s="874"/>
      <c r="C76" s="875"/>
      <c r="D76" s="875"/>
      <c r="E76" s="875"/>
      <c r="F76" s="875"/>
      <c r="G76" s="876"/>
      <c r="H76" s="874"/>
      <c r="I76" s="875"/>
      <c r="J76" s="875"/>
      <c r="K76" s="875"/>
      <c r="L76" s="876"/>
    </row>
    <row r="77" spans="2:12" x14ac:dyDescent="0.25">
      <c r="B77" s="874"/>
      <c r="C77" s="875"/>
      <c r="D77" s="875"/>
      <c r="E77" s="875"/>
      <c r="F77" s="875"/>
      <c r="G77" s="876"/>
      <c r="H77" s="874"/>
      <c r="I77" s="875"/>
      <c r="J77" s="875"/>
      <c r="K77" s="875"/>
      <c r="L77" s="876"/>
    </row>
    <row r="78" spans="2:12" x14ac:dyDescent="0.25">
      <c r="B78" s="874"/>
      <c r="C78" s="875"/>
      <c r="D78" s="875"/>
      <c r="E78" s="875"/>
      <c r="F78" s="875"/>
      <c r="G78" s="876"/>
      <c r="H78" s="874"/>
      <c r="I78" s="875"/>
      <c r="J78" s="875"/>
      <c r="K78" s="875"/>
      <c r="L78" s="876"/>
    </row>
    <row r="79" spans="2:12" x14ac:dyDescent="0.25">
      <c r="B79" s="874"/>
      <c r="C79" s="875"/>
      <c r="D79" s="875"/>
      <c r="E79" s="875"/>
      <c r="F79" s="875"/>
      <c r="G79" s="876"/>
      <c r="H79" s="874"/>
      <c r="I79" s="875"/>
      <c r="J79" s="875"/>
      <c r="K79" s="875"/>
      <c r="L79" s="876"/>
    </row>
    <row r="80" spans="2:12" x14ac:dyDescent="0.25">
      <c r="B80" s="874"/>
      <c r="C80" s="875"/>
      <c r="D80" s="875"/>
      <c r="E80" s="875"/>
      <c r="F80" s="875"/>
      <c r="G80" s="876"/>
      <c r="H80" s="874"/>
      <c r="I80" s="875"/>
      <c r="J80" s="875"/>
      <c r="K80" s="875"/>
      <c r="L80" s="876"/>
    </row>
    <row r="81" spans="2:12" x14ac:dyDescent="0.25">
      <c r="B81" s="874"/>
      <c r="C81" s="875"/>
      <c r="D81" s="875"/>
      <c r="E81" s="875"/>
      <c r="F81" s="875"/>
      <c r="G81" s="876"/>
      <c r="H81" s="874"/>
      <c r="I81" s="875"/>
      <c r="J81" s="875"/>
      <c r="K81" s="875"/>
      <c r="L81" s="876"/>
    </row>
    <row r="82" spans="2:12" x14ac:dyDescent="0.25">
      <c r="B82" s="874"/>
      <c r="C82" s="875"/>
      <c r="D82" s="875"/>
      <c r="E82" s="875"/>
      <c r="F82" s="875"/>
      <c r="G82" s="876"/>
      <c r="H82" s="874"/>
      <c r="I82" s="875"/>
      <c r="J82" s="875"/>
      <c r="K82" s="875"/>
      <c r="L82" s="876"/>
    </row>
    <row r="83" spans="2:12" x14ac:dyDescent="0.25">
      <c r="B83" s="874"/>
      <c r="C83" s="875"/>
      <c r="D83" s="875"/>
      <c r="E83" s="875"/>
      <c r="F83" s="875"/>
      <c r="G83" s="876"/>
      <c r="H83" s="874"/>
      <c r="I83" s="875"/>
      <c r="J83" s="875"/>
      <c r="K83" s="875"/>
      <c r="L83" s="876"/>
    </row>
    <row r="84" spans="2:12" x14ac:dyDescent="0.25">
      <c r="B84" s="874"/>
      <c r="C84" s="875"/>
      <c r="D84" s="875"/>
      <c r="E84" s="875"/>
      <c r="F84" s="875"/>
      <c r="G84" s="876"/>
      <c r="H84" s="874"/>
      <c r="I84" s="875"/>
      <c r="J84" s="875"/>
      <c r="K84" s="875"/>
      <c r="L84" s="876"/>
    </row>
    <row r="85" spans="2:12" x14ac:dyDescent="0.25">
      <c r="B85" s="874"/>
      <c r="C85" s="875"/>
      <c r="D85" s="875"/>
      <c r="E85" s="875"/>
      <c r="F85" s="875"/>
      <c r="G85" s="876"/>
      <c r="H85" s="874"/>
      <c r="I85" s="875"/>
      <c r="J85" s="875"/>
      <c r="K85" s="875"/>
      <c r="L85" s="876"/>
    </row>
    <row r="86" spans="2:12" x14ac:dyDescent="0.25">
      <c r="B86" s="874"/>
      <c r="C86" s="875"/>
      <c r="D86" s="875"/>
      <c r="E86" s="875"/>
      <c r="F86" s="875"/>
      <c r="G86" s="876"/>
      <c r="H86" s="874"/>
      <c r="I86" s="875"/>
      <c r="J86" s="875"/>
      <c r="K86" s="875"/>
      <c r="L86" s="876"/>
    </row>
    <row r="87" spans="2:12" ht="21.95" customHeight="1" x14ac:dyDescent="0.25">
      <c r="B87" s="883" t="s">
        <v>1021</v>
      </c>
      <c r="C87" s="884"/>
      <c r="D87" s="884"/>
      <c r="E87" s="884"/>
      <c r="F87" s="884"/>
      <c r="G87" s="885"/>
      <c r="H87" s="883" t="s">
        <v>1022</v>
      </c>
      <c r="I87" s="984"/>
      <c r="J87" s="984"/>
      <c r="K87" s="984"/>
      <c r="L87" s="985"/>
    </row>
    <row r="88" spans="2:12" ht="37.5" customHeight="1" thickBot="1" x14ac:dyDescent="0.3">
      <c r="B88" s="886"/>
      <c r="C88" s="887"/>
      <c r="D88" s="887"/>
      <c r="E88" s="887"/>
      <c r="F88" s="887"/>
      <c r="G88" s="888"/>
      <c r="H88" s="986"/>
      <c r="I88" s="987"/>
      <c r="J88" s="987"/>
      <c r="K88" s="987"/>
      <c r="L88" s="988"/>
    </row>
    <row r="89" spans="2:12" x14ac:dyDescent="0.25">
      <c r="B89" s="910" t="s">
        <v>812</v>
      </c>
      <c r="C89" s="911"/>
      <c r="D89" s="911"/>
      <c r="E89" s="911"/>
      <c r="F89" s="911"/>
      <c r="G89" s="912"/>
      <c r="H89" s="910" t="s">
        <v>813</v>
      </c>
      <c r="I89" s="911"/>
      <c r="J89" s="911"/>
      <c r="K89" s="911"/>
      <c r="L89" s="912"/>
    </row>
    <row r="90" spans="2:12" x14ac:dyDescent="0.25">
      <c r="B90" s="874"/>
      <c r="C90" s="875"/>
      <c r="D90" s="875"/>
      <c r="E90" s="875"/>
      <c r="F90" s="875"/>
      <c r="G90" s="876"/>
      <c r="H90" s="874"/>
      <c r="I90" s="875"/>
      <c r="J90" s="875"/>
      <c r="K90" s="875"/>
      <c r="L90" s="876"/>
    </row>
    <row r="91" spans="2:12" x14ac:dyDescent="0.25">
      <c r="B91" s="874"/>
      <c r="C91" s="875"/>
      <c r="D91" s="875"/>
      <c r="E91" s="875"/>
      <c r="F91" s="875"/>
      <c r="G91" s="876"/>
      <c r="H91" s="874"/>
      <c r="I91" s="875"/>
      <c r="J91" s="875"/>
      <c r="K91" s="875"/>
      <c r="L91" s="876"/>
    </row>
    <row r="92" spans="2:12" x14ac:dyDescent="0.25">
      <c r="B92" s="874"/>
      <c r="C92" s="875"/>
      <c r="D92" s="875"/>
      <c r="E92" s="875"/>
      <c r="F92" s="875"/>
      <c r="G92" s="876"/>
      <c r="H92" s="874"/>
      <c r="I92" s="875"/>
      <c r="J92" s="875"/>
      <c r="K92" s="875"/>
      <c r="L92" s="876"/>
    </row>
    <row r="93" spans="2:12" x14ac:dyDescent="0.25">
      <c r="B93" s="874"/>
      <c r="C93" s="875"/>
      <c r="D93" s="875"/>
      <c r="E93" s="875"/>
      <c r="F93" s="875"/>
      <c r="G93" s="876"/>
      <c r="H93" s="874"/>
      <c r="I93" s="875"/>
      <c r="J93" s="875"/>
      <c r="K93" s="875"/>
      <c r="L93" s="876"/>
    </row>
    <row r="94" spans="2:12" x14ac:dyDescent="0.25">
      <c r="B94" s="874"/>
      <c r="C94" s="875"/>
      <c r="D94" s="875"/>
      <c r="E94" s="875"/>
      <c r="F94" s="875"/>
      <c r="G94" s="876"/>
      <c r="H94" s="874"/>
      <c r="I94" s="875"/>
      <c r="J94" s="875"/>
      <c r="K94" s="875"/>
      <c r="L94" s="876"/>
    </row>
    <row r="95" spans="2:12" x14ac:dyDescent="0.25">
      <c r="B95" s="874"/>
      <c r="C95" s="875"/>
      <c r="D95" s="875"/>
      <c r="E95" s="875"/>
      <c r="F95" s="875"/>
      <c r="G95" s="876"/>
      <c r="H95" s="874"/>
      <c r="I95" s="875"/>
      <c r="J95" s="875"/>
      <c r="K95" s="875"/>
      <c r="L95" s="876"/>
    </row>
    <row r="96" spans="2:12" x14ac:dyDescent="0.25">
      <c r="B96" s="874"/>
      <c r="C96" s="875"/>
      <c r="D96" s="875"/>
      <c r="E96" s="875"/>
      <c r="F96" s="875"/>
      <c r="G96" s="876"/>
      <c r="H96" s="874"/>
      <c r="I96" s="875"/>
      <c r="J96" s="875"/>
      <c r="K96" s="875"/>
      <c r="L96" s="876"/>
    </row>
    <row r="97" spans="2:12" x14ac:dyDescent="0.25">
      <c r="B97" s="874"/>
      <c r="C97" s="875"/>
      <c r="D97" s="875"/>
      <c r="E97" s="875"/>
      <c r="F97" s="875"/>
      <c r="G97" s="876"/>
      <c r="H97" s="874"/>
      <c r="I97" s="875"/>
      <c r="J97" s="875"/>
      <c r="K97" s="875"/>
      <c r="L97" s="876"/>
    </row>
    <row r="98" spans="2:12" x14ac:dyDescent="0.25">
      <c r="B98" s="874"/>
      <c r="C98" s="875"/>
      <c r="D98" s="875"/>
      <c r="E98" s="875"/>
      <c r="F98" s="875"/>
      <c r="G98" s="876"/>
      <c r="H98" s="874"/>
      <c r="I98" s="875"/>
      <c r="J98" s="875"/>
      <c r="K98" s="875"/>
      <c r="L98" s="876"/>
    </row>
    <row r="99" spans="2:12" x14ac:dyDescent="0.25">
      <c r="B99" s="874"/>
      <c r="C99" s="875"/>
      <c r="D99" s="875"/>
      <c r="E99" s="875"/>
      <c r="F99" s="875"/>
      <c r="G99" s="876"/>
      <c r="H99" s="874"/>
      <c r="I99" s="875"/>
      <c r="J99" s="875"/>
      <c r="K99" s="875"/>
      <c r="L99" s="876"/>
    </row>
    <row r="100" spans="2:12" x14ac:dyDescent="0.25">
      <c r="B100" s="874"/>
      <c r="C100" s="875"/>
      <c r="D100" s="875"/>
      <c r="E100" s="875"/>
      <c r="F100" s="875"/>
      <c r="G100" s="876"/>
      <c r="H100" s="874"/>
      <c r="I100" s="875"/>
      <c r="J100" s="875"/>
      <c r="K100" s="875"/>
      <c r="L100" s="876"/>
    </row>
    <row r="101" spans="2:12" x14ac:dyDescent="0.25">
      <c r="B101" s="874"/>
      <c r="C101" s="875"/>
      <c r="D101" s="875"/>
      <c r="E101" s="875"/>
      <c r="F101" s="875"/>
      <c r="G101" s="876"/>
      <c r="H101" s="874"/>
      <c r="I101" s="875"/>
      <c r="J101" s="875"/>
      <c r="K101" s="875"/>
      <c r="L101" s="876"/>
    </row>
    <row r="102" spans="2:12" x14ac:dyDescent="0.25">
      <c r="B102" s="874"/>
      <c r="C102" s="875"/>
      <c r="D102" s="875"/>
      <c r="E102" s="875"/>
      <c r="F102" s="875"/>
      <c r="G102" s="876"/>
      <c r="H102" s="874"/>
      <c r="I102" s="875"/>
      <c r="J102" s="875"/>
      <c r="K102" s="875"/>
      <c r="L102" s="876"/>
    </row>
    <row r="103" spans="2:12" ht="21.95" customHeight="1" x14ac:dyDescent="0.25">
      <c r="B103" s="883" t="s">
        <v>1022</v>
      </c>
      <c r="C103" s="984"/>
      <c r="D103" s="984"/>
      <c r="E103" s="984"/>
      <c r="F103" s="984"/>
      <c r="G103" s="985"/>
      <c r="H103" s="883"/>
      <c r="I103" s="884"/>
      <c r="J103" s="884"/>
      <c r="K103" s="884"/>
      <c r="L103" s="885"/>
    </row>
    <row r="104" spans="2:12" ht="21.95" customHeight="1" thickBot="1" x14ac:dyDescent="0.3">
      <c r="B104" s="986"/>
      <c r="C104" s="987"/>
      <c r="D104" s="987"/>
      <c r="E104" s="987"/>
      <c r="F104" s="987"/>
      <c r="G104" s="988"/>
      <c r="H104" s="886"/>
      <c r="I104" s="887"/>
      <c r="J104" s="887"/>
      <c r="K104" s="887"/>
      <c r="L104" s="888"/>
    </row>
  </sheetData>
  <mergeCells count="40">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1:M811"/>
  <sheetViews>
    <sheetView showGridLines="0" topLeftCell="A28" zoomScale="98" zoomScaleNormal="98" zoomScaleSheetLayoutView="110" zoomScalePageLayoutView="110" workbookViewId="0">
      <selection activeCell="A27" sqref="A27"/>
    </sheetView>
  </sheetViews>
  <sheetFormatPr baseColWidth="10" defaultColWidth="11.42578125" defaultRowHeight="15" x14ac:dyDescent="0.25"/>
  <cols>
    <col min="1" max="1" width="3.7109375" style="185" customWidth="1"/>
    <col min="2" max="2" width="12" style="185" customWidth="1"/>
    <col min="3" max="3" width="9.5703125" style="185" customWidth="1"/>
    <col min="4" max="4" width="8" style="185" customWidth="1"/>
    <col min="5" max="5" width="11.42578125" style="185"/>
    <col min="6" max="6" width="11.85546875" style="185" customWidth="1"/>
    <col min="7" max="7" width="9.5703125" style="185" customWidth="1"/>
    <col min="8" max="8" width="12" style="185" customWidth="1"/>
    <col min="9" max="9" width="13.85546875" style="185" bestFit="1" customWidth="1"/>
    <col min="10" max="10" width="13" style="185" customWidth="1"/>
    <col min="11" max="11" width="13.42578125" style="185" customWidth="1"/>
    <col min="12" max="12" width="9.42578125" style="185" customWidth="1"/>
    <col min="13" max="13" width="11.42578125" style="185" hidden="1" customWidth="1"/>
    <col min="14" max="16384" width="11.42578125" style="185"/>
  </cols>
  <sheetData>
    <row r="1" spans="2:13" x14ac:dyDescent="0.25">
      <c r="B1" s="892"/>
      <c r="C1" s="893"/>
      <c r="D1" s="894"/>
      <c r="E1" s="898" t="s">
        <v>820</v>
      </c>
      <c r="F1" s="898"/>
      <c r="G1" s="898"/>
      <c r="H1" s="898"/>
      <c r="I1" s="898"/>
      <c r="J1" s="898"/>
      <c r="K1" s="900"/>
      <c r="L1" s="901"/>
    </row>
    <row r="2" spans="2:13" ht="1.5" customHeight="1" x14ac:dyDescent="0.25">
      <c r="B2" s="895"/>
      <c r="C2" s="896"/>
      <c r="D2" s="897"/>
      <c r="E2" s="899"/>
      <c r="F2" s="899"/>
      <c r="G2" s="899"/>
      <c r="H2" s="899"/>
      <c r="I2" s="899"/>
      <c r="J2" s="899"/>
      <c r="K2" s="902"/>
      <c r="L2" s="903"/>
    </row>
    <row r="3" spans="2:13" ht="3.75" customHeight="1" x14ac:dyDescent="0.25">
      <c r="B3" s="895"/>
      <c r="C3" s="896"/>
      <c r="D3" s="897"/>
      <c r="E3" s="899"/>
      <c r="F3" s="899"/>
      <c r="G3" s="899"/>
      <c r="H3" s="899"/>
      <c r="I3" s="899"/>
      <c r="J3" s="899"/>
      <c r="K3" s="902"/>
      <c r="L3" s="903"/>
    </row>
    <row r="4" spans="2:13" ht="20.25" customHeight="1" x14ac:dyDescent="0.25">
      <c r="B4" s="895"/>
      <c r="C4" s="896"/>
      <c r="D4" s="897"/>
      <c r="E4" s="990" t="s">
        <v>390</v>
      </c>
      <c r="F4" s="904"/>
      <c r="G4" s="904"/>
      <c r="H4" s="904"/>
      <c r="I4" s="904"/>
      <c r="J4" s="991"/>
      <c r="K4" s="902"/>
      <c r="L4" s="903"/>
    </row>
    <row r="5" spans="2:13" ht="4.5" customHeight="1" x14ac:dyDescent="0.25">
      <c r="B5" s="895"/>
      <c r="C5" s="896"/>
      <c r="D5" s="897"/>
      <c r="E5" s="905"/>
      <c r="F5" s="905"/>
      <c r="G5" s="905"/>
      <c r="H5" s="905"/>
      <c r="I5" s="992" t="s">
        <v>462</v>
      </c>
      <c r="J5" s="993">
        <v>221</v>
      </c>
      <c r="K5" s="989"/>
      <c r="L5" s="903"/>
      <c r="M5" s="186"/>
    </row>
    <row r="6" spans="2:13" ht="24.95" customHeight="1" x14ac:dyDescent="0.25">
      <c r="B6" s="895"/>
      <c r="C6" s="896"/>
      <c r="D6" s="897"/>
      <c r="E6" s="187" t="s">
        <v>460</v>
      </c>
      <c r="F6" s="178">
        <v>43832</v>
      </c>
      <c r="G6" s="189" t="s">
        <v>461</v>
      </c>
      <c r="H6" s="179">
        <v>43838</v>
      </c>
      <c r="I6" s="992"/>
      <c r="J6" s="993"/>
      <c r="K6" s="994"/>
      <c r="L6" s="909"/>
    </row>
    <row r="7" spans="2:13" ht="24.95" customHeight="1" x14ac:dyDescent="0.25">
      <c r="B7" s="889" t="s">
        <v>395</v>
      </c>
      <c r="C7" s="889"/>
      <c r="D7" s="889"/>
      <c r="E7" s="889" t="s">
        <v>111</v>
      </c>
      <c r="F7" s="889"/>
      <c r="G7" s="889" t="s">
        <v>112</v>
      </c>
      <c r="H7" s="889"/>
      <c r="I7" s="206" t="s">
        <v>4</v>
      </c>
      <c r="J7" s="206" t="s">
        <v>2</v>
      </c>
      <c r="K7" s="890" t="s">
        <v>0</v>
      </c>
      <c r="L7" s="890"/>
    </row>
    <row r="8" spans="2:13" ht="24.95" customHeight="1" thickBot="1" x14ac:dyDescent="0.3">
      <c r="B8" s="1001" t="s">
        <v>398</v>
      </c>
      <c r="C8" s="1001"/>
      <c r="D8" s="1001"/>
      <c r="E8" s="1002" t="s">
        <v>399</v>
      </c>
      <c r="F8" s="1002"/>
      <c r="G8" s="1002" t="s">
        <v>399</v>
      </c>
      <c r="H8" s="1002"/>
      <c r="I8" s="180">
        <v>41944</v>
      </c>
      <c r="J8" s="207">
        <v>1</v>
      </c>
      <c r="K8" s="1003" t="s">
        <v>463</v>
      </c>
      <c r="L8" s="1003"/>
    </row>
    <row r="9" spans="2:13" ht="24.95" customHeight="1" thickBot="1" x14ac:dyDescent="0.3">
      <c r="B9" s="995" t="s">
        <v>821</v>
      </c>
      <c r="C9" s="996"/>
      <c r="D9" s="996"/>
      <c r="E9" s="996"/>
      <c r="F9" s="996"/>
      <c r="G9" s="996"/>
      <c r="H9" s="996"/>
      <c r="I9" s="996"/>
      <c r="J9" s="996"/>
      <c r="K9" s="996"/>
      <c r="L9" s="997"/>
    </row>
    <row r="10" spans="2:13" ht="15.75" customHeight="1" x14ac:dyDescent="0.25">
      <c r="B10" s="874" t="s">
        <v>810</v>
      </c>
      <c r="C10" s="875"/>
      <c r="D10" s="875"/>
      <c r="E10" s="875"/>
      <c r="F10" s="875"/>
      <c r="G10" s="876"/>
      <c r="H10" s="874" t="s">
        <v>811</v>
      </c>
      <c r="I10" s="875"/>
      <c r="J10" s="875"/>
      <c r="K10" s="875"/>
      <c r="L10" s="876"/>
    </row>
    <row r="11" spans="2:13" x14ac:dyDescent="0.25">
      <c r="B11" s="874"/>
      <c r="C11" s="875"/>
      <c r="D11" s="875"/>
      <c r="E11" s="875"/>
      <c r="F11" s="875"/>
      <c r="G11" s="876"/>
      <c r="H11" s="874"/>
      <c r="I11" s="875"/>
      <c r="J11" s="875"/>
      <c r="K11" s="875"/>
      <c r="L11" s="876"/>
    </row>
    <row r="12" spans="2:13" x14ac:dyDescent="0.25">
      <c r="B12" s="874"/>
      <c r="C12" s="875"/>
      <c r="D12" s="875"/>
      <c r="E12" s="875"/>
      <c r="F12" s="875"/>
      <c r="G12" s="876"/>
      <c r="H12" s="874"/>
      <c r="I12" s="875"/>
      <c r="J12" s="875"/>
      <c r="K12" s="875"/>
      <c r="L12" s="876"/>
    </row>
    <row r="13" spans="2:13" x14ac:dyDescent="0.25">
      <c r="B13" s="874"/>
      <c r="C13" s="875"/>
      <c r="D13" s="875"/>
      <c r="E13" s="875"/>
      <c r="F13" s="875"/>
      <c r="G13" s="876"/>
      <c r="H13" s="874"/>
      <c r="I13" s="875"/>
      <c r="J13" s="875"/>
      <c r="K13" s="875"/>
      <c r="L13" s="876"/>
    </row>
    <row r="14" spans="2:13" x14ac:dyDescent="0.25">
      <c r="B14" s="874"/>
      <c r="C14" s="875"/>
      <c r="D14" s="875"/>
      <c r="E14" s="875"/>
      <c r="F14" s="875"/>
      <c r="G14" s="876"/>
      <c r="H14" s="874"/>
      <c r="I14" s="875"/>
      <c r="J14" s="875"/>
      <c r="K14" s="875"/>
      <c r="L14" s="876"/>
    </row>
    <row r="15" spans="2:13" x14ac:dyDescent="0.25">
      <c r="B15" s="874"/>
      <c r="C15" s="875"/>
      <c r="D15" s="875"/>
      <c r="E15" s="875"/>
      <c r="F15" s="875"/>
      <c r="G15" s="876"/>
      <c r="H15" s="874"/>
      <c r="I15" s="875"/>
      <c r="J15" s="875"/>
      <c r="K15" s="875"/>
      <c r="L15" s="876"/>
    </row>
    <row r="16" spans="2:13" x14ac:dyDescent="0.25">
      <c r="B16" s="874"/>
      <c r="C16" s="875"/>
      <c r="D16" s="875"/>
      <c r="E16" s="875"/>
      <c r="F16" s="875"/>
      <c r="G16" s="876"/>
      <c r="H16" s="874"/>
      <c r="I16" s="875"/>
      <c r="J16" s="875"/>
      <c r="K16" s="875"/>
      <c r="L16" s="876"/>
    </row>
    <row r="17" spans="2:12" x14ac:dyDescent="0.25">
      <c r="B17" s="874"/>
      <c r="C17" s="875"/>
      <c r="D17" s="875"/>
      <c r="E17" s="875"/>
      <c r="F17" s="875"/>
      <c r="G17" s="876"/>
      <c r="H17" s="874"/>
      <c r="I17" s="875"/>
      <c r="J17" s="875"/>
      <c r="K17" s="875"/>
      <c r="L17" s="876"/>
    </row>
    <row r="18" spans="2:12" x14ac:dyDescent="0.25">
      <c r="B18" s="874"/>
      <c r="C18" s="875"/>
      <c r="D18" s="875"/>
      <c r="E18" s="875"/>
      <c r="F18" s="875"/>
      <c r="G18" s="876"/>
      <c r="H18" s="874"/>
      <c r="I18" s="875"/>
      <c r="J18" s="875"/>
      <c r="K18" s="875"/>
      <c r="L18" s="876"/>
    </row>
    <row r="19" spans="2:12" x14ac:dyDescent="0.25">
      <c r="B19" s="874"/>
      <c r="C19" s="875"/>
      <c r="D19" s="875"/>
      <c r="E19" s="875"/>
      <c r="F19" s="875"/>
      <c r="G19" s="876"/>
      <c r="H19" s="874"/>
      <c r="I19" s="875"/>
      <c r="J19" s="875"/>
      <c r="K19" s="875"/>
      <c r="L19" s="876"/>
    </row>
    <row r="20" spans="2:12" x14ac:dyDescent="0.25">
      <c r="B20" s="874"/>
      <c r="C20" s="875"/>
      <c r="D20" s="875"/>
      <c r="E20" s="875"/>
      <c r="F20" s="875"/>
      <c r="G20" s="876"/>
      <c r="H20" s="874"/>
      <c r="I20" s="875"/>
      <c r="J20" s="875"/>
      <c r="K20" s="875"/>
      <c r="L20" s="876"/>
    </row>
    <row r="21" spans="2:12" x14ac:dyDescent="0.25">
      <c r="B21" s="874"/>
      <c r="C21" s="875"/>
      <c r="D21" s="875"/>
      <c r="E21" s="875"/>
      <c r="F21" s="875"/>
      <c r="G21" s="876"/>
      <c r="H21" s="874"/>
      <c r="I21" s="875"/>
      <c r="J21" s="875"/>
      <c r="K21" s="875"/>
      <c r="L21" s="876"/>
    </row>
    <row r="22" spans="2:12" x14ac:dyDescent="0.25">
      <c r="B22" s="874"/>
      <c r="C22" s="875"/>
      <c r="D22" s="875"/>
      <c r="E22" s="875"/>
      <c r="F22" s="875"/>
      <c r="G22" s="876"/>
      <c r="H22" s="874"/>
      <c r="I22" s="875"/>
      <c r="J22" s="875"/>
      <c r="K22" s="875"/>
      <c r="L22" s="876"/>
    </row>
    <row r="23" spans="2:12" x14ac:dyDescent="0.25">
      <c r="B23" s="874"/>
      <c r="C23" s="875"/>
      <c r="D23" s="875"/>
      <c r="E23" s="875"/>
      <c r="F23" s="875"/>
      <c r="G23" s="876"/>
      <c r="H23" s="874"/>
      <c r="I23" s="875"/>
      <c r="J23" s="875"/>
      <c r="K23" s="875"/>
      <c r="L23" s="876"/>
    </row>
    <row r="24" spans="2:12" x14ac:dyDescent="0.25">
      <c r="B24" s="998" t="s">
        <v>1134</v>
      </c>
      <c r="C24" s="998"/>
      <c r="D24" s="998"/>
      <c r="E24" s="998"/>
      <c r="F24" s="998"/>
      <c r="G24" s="998"/>
      <c r="H24" s="999" t="s">
        <v>1135</v>
      </c>
      <c r="I24" s="1000"/>
      <c r="J24" s="1000"/>
      <c r="K24" s="1000"/>
      <c r="L24" s="1000"/>
    </row>
    <row r="25" spans="2:12" ht="18" customHeight="1" x14ac:dyDescent="0.25">
      <c r="B25" s="998"/>
      <c r="C25" s="998"/>
      <c r="D25" s="998"/>
      <c r="E25" s="998"/>
      <c r="F25" s="998"/>
      <c r="G25" s="998"/>
      <c r="H25" s="1000"/>
      <c r="I25" s="1000"/>
      <c r="J25" s="1000"/>
      <c r="K25" s="1000"/>
      <c r="L25" s="1000"/>
    </row>
    <row r="26" spans="2:12" ht="15.75" customHeight="1" x14ac:dyDescent="0.25">
      <c r="B26" s="874" t="s">
        <v>810</v>
      </c>
      <c r="C26" s="875"/>
      <c r="D26" s="875"/>
      <c r="E26" s="875"/>
      <c r="F26" s="875"/>
      <c r="G26" s="876"/>
      <c r="H26" s="874" t="s">
        <v>811</v>
      </c>
      <c r="I26" s="875"/>
      <c r="J26" s="875"/>
      <c r="K26" s="875"/>
      <c r="L26" s="876"/>
    </row>
    <row r="27" spans="2:12" x14ac:dyDescent="0.25">
      <c r="B27" s="874"/>
      <c r="C27" s="875"/>
      <c r="D27" s="875"/>
      <c r="E27" s="875"/>
      <c r="F27" s="875"/>
      <c r="G27" s="876"/>
      <c r="H27" s="874"/>
      <c r="I27" s="875"/>
      <c r="J27" s="875"/>
      <c r="K27" s="875"/>
      <c r="L27" s="876"/>
    </row>
    <row r="28" spans="2:12" x14ac:dyDescent="0.25">
      <c r="B28" s="874"/>
      <c r="C28" s="875"/>
      <c r="D28" s="875"/>
      <c r="E28" s="875"/>
      <c r="F28" s="875"/>
      <c r="G28" s="876"/>
      <c r="H28" s="874"/>
      <c r="I28" s="875"/>
      <c r="J28" s="875"/>
      <c r="K28" s="875"/>
      <c r="L28" s="876"/>
    </row>
    <row r="29" spans="2:12" x14ac:dyDescent="0.25">
      <c r="B29" s="874"/>
      <c r="C29" s="875"/>
      <c r="D29" s="875"/>
      <c r="E29" s="875"/>
      <c r="F29" s="875"/>
      <c r="G29" s="876"/>
      <c r="H29" s="874"/>
      <c r="I29" s="875"/>
      <c r="J29" s="875"/>
      <c r="K29" s="875"/>
      <c r="L29" s="876"/>
    </row>
    <row r="30" spans="2:12" x14ac:dyDescent="0.25">
      <c r="B30" s="874"/>
      <c r="C30" s="875"/>
      <c r="D30" s="875"/>
      <c r="E30" s="875"/>
      <c r="F30" s="875"/>
      <c r="G30" s="876"/>
      <c r="H30" s="874"/>
      <c r="I30" s="875"/>
      <c r="J30" s="875"/>
      <c r="K30" s="875"/>
      <c r="L30" s="876"/>
    </row>
    <row r="31" spans="2:12" x14ac:dyDescent="0.25">
      <c r="B31" s="874"/>
      <c r="C31" s="875"/>
      <c r="D31" s="875"/>
      <c r="E31" s="875"/>
      <c r="F31" s="875"/>
      <c r="G31" s="876"/>
      <c r="H31" s="874"/>
      <c r="I31" s="875"/>
      <c r="J31" s="875"/>
      <c r="K31" s="875"/>
      <c r="L31" s="876"/>
    </row>
    <row r="32" spans="2:12" x14ac:dyDescent="0.25">
      <c r="B32" s="874"/>
      <c r="C32" s="875"/>
      <c r="D32" s="875"/>
      <c r="E32" s="875"/>
      <c r="F32" s="875"/>
      <c r="G32" s="876"/>
      <c r="H32" s="874"/>
      <c r="I32" s="875"/>
      <c r="J32" s="875"/>
      <c r="K32" s="875"/>
      <c r="L32" s="876"/>
    </row>
    <row r="33" spans="2:12" x14ac:dyDescent="0.25">
      <c r="B33" s="874"/>
      <c r="C33" s="875"/>
      <c r="D33" s="875"/>
      <c r="E33" s="875"/>
      <c r="F33" s="875"/>
      <c r="G33" s="876"/>
      <c r="H33" s="874"/>
      <c r="I33" s="875"/>
      <c r="J33" s="875"/>
      <c r="K33" s="875"/>
      <c r="L33" s="876"/>
    </row>
    <row r="34" spans="2:12" x14ac:dyDescent="0.25">
      <c r="B34" s="874"/>
      <c r="C34" s="875"/>
      <c r="D34" s="875"/>
      <c r="E34" s="875"/>
      <c r="F34" s="875"/>
      <c r="G34" s="876"/>
      <c r="H34" s="874"/>
      <c r="I34" s="875"/>
      <c r="J34" s="875"/>
      <c r="K34" s="875"/>
      <c r="L34" s="876"/>
    </row>
    <row r="35" spans="2:12" x14ac:dyDescent="0.25">
      <c r="B35" s="874"/>
      <c r="C35" s="875"/>
      <c r="D35" s="875"/>
      <c r="E35" s="875"/>
      <c r="F35" s="875"/>
      <c r="G35" s="876"/>
      <c r="H35" s="874"/>
      <c r="I35" s="875"/>
      <c r="J35" s="875"/>
      <c r="K35" s="875"/>
      <c r="L35" s="876"/>
    </row>
    <row r="36" spans="2:12" x14ac:dyDescent="0.25">
      <c r="B36" s="874"/>
      <c r="C36" s="875"/>
      <c r="D36" s="875"/>
      <c r="E36" s="875"/>
      <c r="F36" s="875"/>
      <c r="G36" s="876"/>
      <c r="H36" s="874"/>
      <c r="I36" s="875"/>
      <c r="J36" s="875"/>
      <c r="K36" s="875"/>
      <c r="L36" s="876"/>
    </row>
    <row r="37" spans="2:12" x14ac:dyDescent="0.25">
      <c r="B37" s="874"/>
      <c r="C37" s="875"/>
      <c r="D37" s="875"/>
      <c r="E37" s="875"/>
      <c r="F37" s="875"/>
      <c r="G37" s="876"/>
      <c r="H37" s="874"/>
      <c r="I37" s="875"/>
      <c r="J37" s="875"/>
      <c r="K37" s="875"/>
      <c r="L37" s="876"/>
    </row>
    <row r="38" spans="2:12" x14ac:dyDescent="0.25">
      <c r="B38" s="874"/>
      <c r="C38" s="875"/>
      <c r="D38" s="875"/>
      <c r="E38" s="875"/>
      <c r="F38" s="875"/>
      <c r="G38" s="876"/>
      <c r="H38" s="874"/>
      <c r="I38" s="875"/>
      <c r="J38" s="875"/>
      <c r="K38" s="875"/>
      <c r="L38" s="876"/>
    </row>
    <row r="39" spans="2:12" x14ac:dyDescent="0.25">
      <c r="B39" s="874"/>
      <c r="C39" s="875"/>
      <c r="D39" s="875"/>
      <c r="E39" s="875"/>
      <c r="F39" s="875"/>
      <c r="G39" s="876"/>
      <c r="H39" s="874"/>
      <c r="I39" s="875"/>
      <c r="J39" s="875"/>
      <c r="K39" s="875"/>
      <c r="L39" s="876"/>
    </row>
    <row r="40" spans="2:12" x14ac:dyDescent="0.25">
      <c r="B40" s="998" t="s">
        <v>900</v>
      </c>
      <c r="C40" s="998"/>
      <c r="D40" s="998"/>
      <c r="E40" s="998"/>
      <c r="F40" s="998"/>
      <c r="G40" s="998"/>
      <c r="H40" s="999" t="s">
        <v>900</v>
      </c>
      <c r="I40" s="1000"/>
      <c r="J40" s="1000"/>
      <c r="K40" s="1000"/>
      <c r="L40" s="1000"/>
    </row>
    <row r="41" spans="2:12" ht="18" customHeight="1" x14ac:dyDescent="0.25">
      <c r="B41" s="998"/>
      <c r="C41" s="998"/>
      <c r="D41" s="998"/>
      <c r="E41" s="998"/>
      <c r="F41" s="998"/>
      <c r="G41" s="998"/>
      <c r="H41" s="1000"/>
      <c r="I41" s="1000"/>
      <c r="J41" s="1000"/>
      <c r="K41" s="1000"/>
      <c r="L41" s="1000"/>
    </row>
    <row r="42" spans="2:12" x14ac:dyDescent="0.25">
      <c r="B42" s="874" t="s">
        <v>812</v>
      </c>
      <c r="C42" s="875"/>
      <c r="D42" s="875"/>
      <c r="E42" s="875"/>
      <c r="F42" s="875"/>
      <c r="G42" s="876"/>
      <c r="H42" s="874" t="s">
        <v>813</v>
      </c>
      <c r="I42" s="875"/>
      <c r="J42" s="875"/>
      <c r="K42" s="875"/>
      <c r="L42" s="876"/>
    </row>
    <row r="43" spans="2:12" x14ac:dyDescent="0.25">
      <c r="B43" s="874"/>
      <c r="C43" s="875"/>
      <c r="D43" s="875"/>
      <c r="E43" s="875"/>
      <c r="F43" s="875"/>
      <c r="G43" s="876"/>
      <c r="H43" s="874"/>
      <c r="I43" s="875"/>
      <c r="J43" s="875"/>
      <c r="K43" s="875"/>
      <c r="L43" s="876"/>
    </row>
    <row r="44" spans="2:12" x14ac:dyDescent="0.25">
      <c r="B44" s="874"/>
      <c r="C44" s="875"/>
      <c r="D44" s="875"/>
      <c r="E44" s="875"/>
      <c r="F44" s="875"/>
      <c r="G44" s="876"/>
      <c r="H44" s="874"/>
      <c r="I44" s="875"/>
      <c r="J44" s="875"/>
      <c r="K44" s="875"/>
      <c r="L44" s="876"/>
    </row>
    <row r="45" spans="2:12" x14ac:dyDescent="0.25">
      <c r="B45" s="874"/>
      <c r="C45" s="875"/>
      <c r="D45" s="875"/>
      <c r="E45" s="875"/>
      <c r="F45" s="875"/>
      <c r="G45" s="876"/>
      <c r="H45" s="874"/>
      <c r="I45" s="875"/>
      <c r="J45" s="875"/>
      <c r="K45" s="875"/>
      <c r="L45" s="876"/>
    </row>
    <row r="46" spans="2:12" x14ac:dyDescent="0.25">
      <c r="B46" s="874"/>
      <c r="C46" s="875"/>
      <c r="D46" s="875"/>
      <c r="E46" s="875"/>
      <c r="F46" s="875"/>
      <c r="G46" s="876"/>
      <c r="H46" s="874"/>
      <c r="I46" s="875"/>
      <c r="J46" s="875"/>
      <c r="K46" s="875"/>
      <c r="L46" s="876"/>
    </row>
    <row r="47" spans="2:12" x14ac:dyDescent="0.25">
      <c r="B47" s="874"/>
      <c r="C47" s="875"/>
      <c r="D47" s="875"/>
      <c r="E47" s="875"/>
      <c r="F47" s="875"/>
      <c r="G47" s="876"/>
      <c r="H47" s="874"/>
      <c r="I47" s="875"/>
      <c r="J47" s="875"/>
      <c r="K47" s="875"/>
      <c r="L47" s="876"/>
    </row>
    <row r="48" spans="2:12" x14ac:dyDescent="0.25">
      <c r="B48" s="874"/>
      <c r="C48" s="875"/>
      <c r="D48" s="875"/>
      <c r="E48" s="875"/>
      <c r="F48" s="875"/>
      <c r="G48" s="876"/>
      <c r="H48" s="874"/>
      <c r="I48" s="875"/>
      <c r="J48" s="875"/>
      <c r="K48" s="875"/>
      <c r="L48" s="876"/>
    </row>
    <row r="49" spans="2:12" x14ac:dyDescent="0.25">
      <c r="B49" s="874"/>
      <c r="C49" s="875"/>
      <c r="D49" s="875"/>
      <c r="E49" s="875"/>
      <c r="F49" s="875"/>
      <c r="G49" s="876"/>
      <c r="H49" s="874"/>
      <c r="I49" s="875"/>
      <c r="J49" s="875"/>
      <c r="K49" s="875"/>
      <c r="L49" s="876"/>
    </row>
    <row r="50" spans="2:12" x14ac:dyDescent="0.25">
      <c r="B50" s="874"/>
      <c r="C50" s="875"/>
      <c r="D50" s="875"/>
      <c r="E50" s="875"/>
      <c r="F50" s="875"/>
      <c r="G50" s="876"/>
      <c r="H50" s="874"/>
      <c r="I50" s="875"/>
      <c r="J50" s="875"/>
      <c r="K50" s="875"/>
      <c r="L50" s="876"/>
    </row>
    <row r="51" spans="2:12" x14ac:dyDescent="0.25">
      <c r="B51" s="874"/>
      <c r="C51" s="875"/>
      <c r="D51" s="875"/>
      <c r="E51" s="875"/>
      <c r="F51" s="875"/>
      <c r="G51" s="876"/>
      <c r="H51" s="874"/>
      <c r="I51" s="875"/>
      <c r="J51" s="875"/>
      <c r="K51" s="875"/>
      <c r="L51" s="876"/>
    </row>
    <row r="52" spans="2:12" x14ac:dyDescent="0.25">
      <c r="B52" s="874"/>
      <c r="C52" s="875"/>
      <c r="D52" s="875"/>
      <c r="E52" s="875"/>
      <c r="F52" s="875"/>
      <c r="G52" s="876"/>
      <c r="H52" s="874"/>
      <c r="I52" s="875"/>
      <c r="J52" s="875"/>
      <c r="K52" s="875"/>
      <c r="L52" s="876"/>
    </row>
    <row r="53" spans="2:12" x14ac:dyDescent="0.25">
      <c r="B53" s="874"/>
      <c r="C53" s="875"/>
      <c r="D53" s="875"/>
      <c r="E53" s="875"/>
      <c r="F53" s="875"/>
      <c r="G53" s="876"/>
      <c r="H53" s="874"/>
      <c r="I53" s="875"/>
      <c r="J53" s="875"/>
      <c r="K53" s="875"/>
      <c r="L53" s="876"/>
    </row>
    <row r="54" spans="2:12" x14ac:dyDescent="0.25">
      <c r="B54" s="874"/>
      <c r="C54" s="875"/>
      <c r="D54" s="875"/>
      <c r="E54" s="875"/>
      <c r="F54" s="875"/>
      <c r="G54" s="876"/>
      <c r="H54" s="874"/>
      <c r="I54" s="875"/>
      <c r="J54" s="875"/>
      <c r="K54" s="875"/>
      <c r="L54" s="876"/>
    </row>
    <row r="55" spans="2:12" x14ac:dyDescent="0.25">
      <c r="B55" s="874"/>
      <c r="C55" s="875"/>
      <c r="D55" s="875"/>
      <c r="E55" s="875"/>
      <c r="F55" s="875"/>
      <c r="G55" s="876"/>
      <c r="H55" s="874"/>
      <c r="I55" s="875"/>
      <c r="J55" s="875"/>
      <c r="K55" s="875"/>
      <c r="L55" s="876"/>
    </row>
    <row r="56" spans="2:12" ht="15" customHeight="1" x14ac:dyDescent="0.25">
      <c r="B56" s="998" t="s">
        <v>901</v>
      </c>
      <c r="C56" s="998"/>
      <c r="D56" s="998"/>
      <c r="E56" s="998"/>
      <c r="F56" s="998"/>
      <c r="G56" s="998"/>
      <c r="H56" s="999" t="s">
        <v>901</v>
      </c>
      <c r="I56" s="1000"/>
      <c r="J56" s="1000"/>
      <c r="K56" s="1000"/>
      <c r="L56" s="1000"/>
    </row>
    <row r="57" spans="2:12" x14ac:dyDescent="0.25">
      <c r="B57" s="998"/>
      <c r="C57" s="998"/>
      <c r="D57" s="998"/>
      <c r="E57" s="998"/>
      <c r="F57" s="998"/>
      <c r="G57" s="998"/>
      <c r="H57" s="1000"/>
      <c r="I57" s="1000"/>
      <c r="J57" s="1000"/>
      <c r="K57" s="1000"/>
      <c r="L57" s="1000"/>
    </row>
    <row r="58" spans="2:12" x14ac:dyDescent="0.25">
      <c r="B58" s="874" t="s">
        <v>812</v>
      </c>
      <c r="C58" s="875"/>
      <c r="D58" s="875"/>
      <c r="E58" s="875"/>
      <c r="F58" s="875"/>
      <c r="G58" s="876"/>
      <c r="H58" s="874" t="s">
        <v>813</v>
      </c>
      <c r="I58" s="875"/>
      <c r="J58" s="875"/>
      <c r="K58" s="875"/>
      <c r="L58" s="876"/>
    </row>
    <row r="59" spans="2:12" x14ac:dyDescent="0.25">
      <c r="B59" s="874"/>
      <c r="C59" s="875"/>
      <c r="D59" s="875"/>
      <c r="E59" s="875"/>
      <c r="F59" s="875"/>
      <c r="G59" s="876"/>
      <c r="H59" s="874"/>
      <c r="I59" s="875"/>
      <c r="J59" s="875"/>
      <c r="K59" s="875"/>
      <c r="L59" s="876"/>
    </row>
    <row r="60" spans="2:12" x14ac:dyDescent="0.25">
      <c r="B60" s="874"/>
      <c r="C60" s="875"/>
      <c r="D60" s="875"/>
      <c r="E60" s="875"/>
      <c r="F60" s="875"/>
      <c r="G60" s="876"/>
      <c r="H60" s="874"/>
      <c r="I60" s="875"/>
      <c r="J60" s="875"/>
      <c r="K60" s="875"/>
      <c r="L60" s="876"/>
    </row>
    <row r="61" spans="2:12" x14ac:dyDescent="0.25">
      <c r="B61" s="874"/>
      <c r="C61" s="875"/>
      <c r="D61" s="875"/>
      <c r="E61" s="875"/>
      <c r="F61" s="875"/>
      <c r="G61" s="876"/>
      <c r="H61" s="874"/>
      <c r="I61" s="875"/>
      <c r="J61" s="875"/>
      <c r="K61" s="875"/>
      <c r="L61" s="876"/>
    </row>
    <row r="62" spans="2:12" x14ac:dyDescent="0.25">
      <c r="B62" s="874"/>
      <c r="C62" s="875"/>
      <c r="D62" s="875"/>
      <c r="E62" s="875"/>
      <c r="F62" s="875"/>
      <c r="G62" s="876"/>
      <c r="H62" s="874"/>
      <c r="I62" s="875"/>
      <c r="J62" s="875"/>
      <c r="K62" s="875"/>
      <c r="L62" s="876"/>
    </row>
    <row r="63" spans="2:12" x14ac:dyDescent="0.25">
      <c r="B63" s="874"/>
      <c r="C63" s="875"/>
      <c r="D63" s="875"/>
      <c r="E63" s="875"/>
      <c r="F63" s="875"/>
      <c r="G63" s="876"/>
      <c r="H63" s="874"/>
      <c r="I63" s="875"/>
      <c r="J63" s="875"/>
      <c r="K63" s="875"/>
      <c r="L63" s="876"/>
    </row>
    <row r="64" spans="2:12" x14ac:dyDescent="0.25">
      <c r="B64" s="874"/>
      <c r="C64" s="875"/>
      <c r="D64" s="875"/>
      <c r="E64" s="875"/>
      <c r="F64" s="875"/>
      <c r="G64" s="876"/>
      <c r="H64" s="874"/>
      <c r="I64" s="875"/>
      <c r="J64" s="875"/>
      <c r="K64" s="875"/>
      <c r="L64" s="876"/>
    </row>
    <row r="65" spans="2:12" x14ac:dyDescent="0.25">
      <c r="B65" s="874"/>
      <c r="C65" s="875"/>
      <c r="D65" s="875"/>
      <c r="E65" s="875"/>
      <c r="F65" s="875"/>
      <c r="G65" s="876"/>
      <c r="H65" s="874"/>
      <c r="I65" s="875"/>
      <c r="J65" s="875"/>
      <c r="K65" s="875"/>
      <c r="L65" s="876"/>
    </row>
    <row r="66" spans="2:12" x14ac:dyDescent="0.25">
      <c r="B66" s="874"/>
      <c r="C66" s="875"/>
      <c r="D66" s="875"/>
      <c r="E66" s="875"/>
      <c r="F66" s="875"/>
      <c r="G66" s="876"/>
      <c r="H66" s="874"/>
      <c r="I66" s="875"/>
      <c r="J66" s="875"/>
      <c r="K66" s="875"/>
      <c r="L66" s="876"/>
    </row>
    <row r="67" spans="2:12" x14ac:dyDescent="0.25">
      <c r="B67" s="874"/>
      <c r="C67" s="875"/>
      <c r="D67" s="875"/>
      <c r="E67" s="875"/>
      <c r="F67" s="875"/>
      <c r="G67" s="876"/>
      <c r="H67" s="874"/>
      <c r="I67" s="875"/>
      <c r="J67" s="875"/>
      <c r="K67" s="875"/>
      <c r="L67" s="876"/>
    </row>
    <row r="68" spans="2:12" x14ac:dyDescent="0.25">
      <c r="B68" s="874"/>
      <c r="C68" s="875"/>
      <c r="D68" s="875"/>
      <c r="E68" s="875"/>
      <c r="F68" s="875"/>
      <c r="G68" s="876"/>
      <c r="H68" s="874"/>
      <c r="I68" s="875"/>
      <c r="J68" s="875"/>
      <c r="K68" s="875"/>
      <c r="L68" s="876"/>
    </row>
    <row r="69" spans="2:12" x14ac:dyDescent="0.25">
      <c r="B69" s="874"/>
      <c r="C69" s="875"/>
      <c r="D69" s="875"/>
      <c r="E69" s="875"/>
      <c r="F69" s="875"/>
      <c r="G69" s="876"/>
      <c r="H69" s="874"/>
      <c r="I69" s="875"/>
      <c r="J69" s="875"/>
      <c r="K69" s="875"/>
      <c r="L69" s="876"/>
    </row>
    <row r="70" spans="2:12" x14ac:dyDescent="0.25">
      <c r="B70" s="874"/>
      <c r="C70" s="875"/>
      <c r="D70" s="875"/>
      <c r="E70" s="875"/>
      <c r="F70" s="875"/>
      <c r="G70" s="876"/>
      <c r="H70" s="874"/>
      <c r="I70" s="875"/>
      <c r="J70" s="875"/>
      <c r="K70" s="875"/>
      <c r="L70" s="876"/>
    </row>
    <row r="71" spans="2:12" x14ac:dyDescent="0.25">
      <c r="B71" s="874"/>
      <c r="C71" s="875"/>
      <c r="D71" s="875"/>
      <c r="E71" s="875"/>
      <c r="F71" s="875"/>
      <c r="G71" s="876"/>
      <c r="H71" s="874"/>
      <c r="I71" s="875"/>
      <c r="J71" s="875"/>
      <c r="K71" s="875"/>
      <c r="L71" s="876"/>
    </row>
    <row r="72" spans="2:12" x14ac:dyDescent="0.25">
      <c r="B72" s="999" t="s">
        <v>1136</v>
      </c>
      <c r="C72" s="1000"/>
      <c r="D72" s="1000"/>
      <c r="E72" s="1000"/>
      <c r="F72" s="1000"/>
      <c r="G72" s="1000"/>
      <c r="H72" s="999" t="s">
        <v>1136</v>
      </c>
      <c r="I72" s="1000"/>
      <c r="J72" s="1000"/>
      <c r="K72" s="1000"/>
      <c r="L72" s="1000"/>
    </row>
    <row r="73" spans="2:12" ht="30" customHeight="1" x14ac:dyDescent="0.25">
      <c r="B73" s="1000"/>
      <c r="C73" s="1000"/>
      <c r="D73" s="1000"/>
      <c r="E73" s="1000"/>
      <c r="F73" s="1000"/>
      <c r="G73" s="1000"/>
      <c r="H73" s="1000"/>
      <c r="I73" s="1000"/>
      <c r="J73" s="1000"/>
      <c r="K73" s="1000"/>
      <c r="L73" s="1000"/>
    </row>
    <row r="74" spans="2:12" x14ac:dyDescent="0.25">
      <c r="B74" s="874" t="s">
        <v>812</v>
      </c>
      <c r="C74" s="875"/>
      <c r="D74" s="875"/>
      <c r="E74" s="875"/>
      <c r="F74" s="875"/>
      <c r="G74" s="876"/>
      <c r="H74" s="874" t="s">
        <v>813</v>
      </c>
      <c r="I74" s="875"/>
      <c r="J74" s="875"/>
      <c r="K74" s="875"/>
      <c r="L74" s="876"/>
    </row>
    <row r="75" spans="2:12" x14ac:dyDescent="0.25">
      <c r="B75" s="874"/>
      <c r="C75" s="875"/>
      <c r="D75" s="875"/>
      <c r="E75" s="875"/>
      <c r="F75" s="875"/>
      <c r="G75" s="876"/>
      <c r="H75" s="874"/>
      <c r="I75" s="875"/>
      <c r="J75" s="875"/>
      <c r="K75" s="875"/>
      <c r="L75" s="876"/>
    </row>
    <row r="76" spans="2:12" x14ac:dyDescent="0.25">
      <c r="B76" s="874"/>
      <c r="C76" s="875"/>
      <c r="D76" s="875"/>
      <c r="E76" s="875"/>
      <c r="F76" s="875"/>
      <c r="G76" s="876"/>
      <c r="H76" s="874"/>
      <c r="I76" s="875"/>
      <c r="J76" s="875"/>
      <c r="K76" s="875"/>
      <c r="L76" s="876"/>
    </row>
    <row r="77" spans="2:12" x14ac:dyDescent="0.25">
      <c r="B77" s="874"/>
      <c r="C77" s="875"/>
      <c r="D77" s="875"/>
      <c r="E77" s="875"/>
      <c r="F77" s="875"/>
      <c r="G77" s="876"/>
      <c r="H77" s="874"/>
      <c r="I77" s="875"/>
      <c r="J77" s="875"/>
      <c r="K77" s="875"/>
      <c r="L77" s="876"/>
    </row>
    <row r="78" spans="2:12" x14ac:dyDescent="0.25">
      <c r="B78" s="874"/>
      <c r="C78" s="875"/>
      <c r="D78" s="875"/>
      <c r="E78" s="875"/>
      <c r="F78" s="875"/>
      <c r="G78" s="876"/>
      <c r="H78" s="874"/>
      <c r="I78" s="875"/>
      <c r="J78" s="875"/>
      <c r="K78" s="875"/>
      <c r="L78" s="876"/>
    </row>
    <row r="79" spans="2:12" x14ac:dyDescent="0.25">
      <c r="B79" s="874"/>
      <c r="C79" s="875"/>
      <c r="D79" s="875"/>
      <c r="E79" s="875"/>
      <c r="F79" s="875"/>
      <c r="G79" s="876"/>
      <c r="H79" s="874"/>
      <c r="I79" s="875"/>
      <c r="J79" s="875"/>
      <c r="K79" s="875"/>
      <c r="L79" s="876"/>
    </row>
    <row r="80" spans="2:12" x14ac:dyDescent="0.25">
      <c r="B80" s="874"/>
      <c r="C80" s="875"/>
      <c r="D80" s="875"/>
      <c r="E80" s="875"/>
      <c r="F80" s="875"/>
      <c r="G80" s="876"/>
      <c r="H80" s="874"/>
      <c r="I80" s="875"/>
      <c r="J80" s="875"/>
      <c r="K80" s="875"/>
      <c r="L80" s="876"/>
    </row>
    <row r="81" spans="2:12" x14ac:dyDescent="0.25">
      <c r="B81" s="874"/>
      <c r="C81" s="875"/>
      <c r="D81" s="875"/>
      <c r="E81" s="875"/>
      <c r="F81" s="875"/>
      <c r="G81" s="876"/>
      <c r="H81" s="874"/>
      <c r="I81" s="875"/>
      <c r="J81" s="875"/>
      <c r="K81" s="875"/>
      <c r="L81" s="876"/>
    </row>
    <row r="82" spans="2:12" x14ac:dyDescent="0.25">
      <c r="B82" s="874"/>
      <c r="C82" s="875"/>
      <c r="D82" s="875"/>
      <c r="E82" s="875"/>
      <c r="F82" s="875"/>
      <c r="G82" s="876"/>
      <c r="H82" s="874"/>
      <c r="I82" s="875"/>
      <c r="J82" s="875"/>
      <c r="K82" s="875"/>
      <c r="L82" s="876"/>
    </row>
    <row r="83" spans="2:12" x14ac:dyDescent="0.25">
      <c r="B83" s="874"/>
      <c r="C83" s="875"/>
      <c r="D83" s="875"/>
      <c r="E83" s="875"/>
      <c r="F83" s="875"/>
      <c r="G83" s="876"/>
      <c r="H83" s="874"/>
      <c r="I83" s="875"/>
      <c r="J83" s="875"/>
      <c r="K83" s="875"/>
      <c r="L83" s="876"/>
    </row>
    <row r="84" spans="2:12" x14ac:dyDescent="0.25">
      <c r="B84" s="874"/>
      <c r="C84" s="875"/>
      <c r="D84" s="875"/>
      <c r="E84" s="875"/>
      <c r="F84" s="875"/>
      <c r="G84" s="876"/>
      <c r="H84" s="874"/>
      <c r="I84" s="875"/>
      <c r="J84" s="875"/>
      <c r="K84" s="875"/>
      <c r="L84" s="876"/>
    </row>
    <row r="85" spans="2:12" x14ac:dyDescent="0.25">
      <c r="B85" s="874"/>
      <c r="C85" s="875"/>
      <c r="D85" s="875"/>
      <c r="E85" s="875"/>
      <c r="F85" s="875"/>
      <c r="G85" s="876"/>
      <c r="H85" s="874"/>
      <c r="I85" s="875"/>
      <c r="J85" s="875"/>
      <c r="K85" s="875"/>
      <c r="L85" s="876"/>
    </row>
    <row r="86" spans="2:12" x14ac:dyDescent="0.25">
      <c r="B86" s="874"/>
      <c r="C86" s="875"/>
      <c r="D86" s="875"/>
      <c r="E86" s="875"/>
      <c r="F86" s="875"/>
      <c r="G86" s="876"/>
      <c r="H86" s="874"/>
      <c r="I86" s="875"/>
      <c r="J86" s="875"/>
      <c r="K86" s="875"/>
      <c r="L86" s="876"/>
    </row>
    <row r="87" spans="2:12" x14ac:dyDescent="0.25">
      <c r="B87" s="874"/>
      <c r="C87" s="875"/>
      <c r="D87" s="875"/>
      <c r="E87" s="875"/>
      <c r="F87" s="875"/>
      <c r="G87" s="876"/>
      <c r="H87" s="874"/>
      <c r="I87" s="875"/>
      <c r="J87" s="875"/>
      <c r="K87" s="875"/>
      <c r="L87" s="876"/>
    </row>
    <row r="88" spans="2:12" x14ac:dyDescent="0.25">
      <c r="B88" s="999" t="s">
        <v>829</v>
      </c>
      <c r="C88" s="1000"/>
      <c r="D88" s="1000"/>
      <c r="E88" s="1000"/>
      <c r="F88" s="1000"/>
      <c r="G88" s="1000"/>
      <c r="H88" s="999" t="s">
        <v>872</v>
      </c>
      <c r="I88" s="1000"/>
      <c r="J88" s="1000"/>
      <c r="K88" s="1000"/>
      <c r="L88" s="1000"/>
    </row>
    <row r="89" spans="2:12" x14ac:dyDescent="0.25">
      <c r="B89" s="1000"/>
      <c r="C89" s="1000"/>
      <c r="D89" s="1000"/>
      <c r="E89" s="1000"/>
      <c r="F89" s="1000"/>
      <c r="G89" s="1000"/>
      <c r="H89" s="1000"/>
      <c r="I89" s="1000"/>
      <c r="J89" s="1000"/>
      <c r="K89" s="1000"/>
      <c r="L89" s="1000"/>
    </row>
    <row r="90" spans="2:12" x14ac:dyDescent="0.25">
      <c r="B90" s="874" t="s">
        <v>812</v>
      </c>
      <c r="C90" s="875"/>
      <c r="D90" s="875"/>
      <c r="E90" s="875"/>
      <c r="F90" s="875"/>
      <c r="G90" s="876"/>
      <c r="H90" s="874" t="s">
        <v>813</v>
      </c>
      <c r="I90" s="875"/>
      <c r="J90" s="875"/>
      <c r="K90" s="875"/>
      <c r="L90" s="876"/>
    </row>
    <row r="91" spans="2:12" x14ac:dyDescent="0.25">
      <c r="B91" s="874"/>
      <c r="C91" s="875"/>
      <c r="D91" s="875"/>
      <c r="E91" s="875"/>
      <c r="F91" s="875"/>
      <c r="G91" s="876"/>
      <c r="H91" s="874"/>
      <c r="I91" s="875"/>
      <c r="J91" s="875"/>
      <c r="K91" s="875"/>
      <c r="L91" s="876"/>
    </row>
    <row r="92" spans="2:12" x14ac:dyDescent="0.25">
      <c r="B92" s="874"/>
      <c r="C92" s="875"/>
      <c r="D92" s="875"/>
      <c r="E92" s="875"/>
      <c r="F92" s="875"/>
      <c r="G92" s="876"/>
      <c r="H92" s="874"/>
      <c r="I92" s="875"/>
      <c r="J92" s="875"/>
      <c r="K92" s="875"/>
      <c r="L92" s="876"/>
    </row>
    <row r="93" spans="2:12" x14ac:dyDescent="0.25">
      <c r="B93" s="874"/>
      <c r="C93" s="875"/>
      <c r="D93" s="875"/>
      <c r="E93" s="875"/>
      <c r="F93" s="875"/>
      <c r="G93" s="876"/>
      <c r="H93" s="874"/>
      <c r="I93" s="875"/>
      <c r="J93" s="875"/>
      <c r="K93" s="875"/>
      <c r="L93" s="876"/>
    </row>
    <row r="94" spans="2:12" x14ac:dyDescent="0.25">
      <c r="B94" s="874"/>
      <c r="C94" s="875"/>
      <c r="D94" s="875"/>
      <c r="E94" s="875"/>
      <c r="F94" s="875"/>
      <c r="G94" s="876"/>
      <c r="H94" s="874"/>
      <c r="I94" s="875"/>
      <c r="J94" s="875"/>
      <c r="K94" s="875"/>
      <c r="L94" s="876"/>
    </row>
    <row r="95" spans="2:12" x14ac:dyDescent="0.25">
      <c r="B95" s="874"/>
      <c r="C95" s="875"/>
      <c r="D95" s="875"/>
      <c r="E95" s="875"/>
      <c r="F95" s="875"/>
      <c r="G95" s="876"/>
      <c r="H95" s="874"/>
      <c r="I95" s="875"/>
      <c r="J95" s="875"/>
      <c r="K95" s="875"/>
      <c r="L95" s="876"/>
    </row>
    <row r="96" spans="2:12" x14ac:dyDescent="0.25">
      <c r="B96" s="874"/>
      <c r="C96" s="875"/>
      <c r="D96" s="875"/>
      <c r="E96" s="875"/>
      <c r="F96" s="875"/>
      <c r="G96" s="876"/>
      <c r="H96" s="874"/>
      <c r="I96" s="875"/>
      <c r="J96" s="875"/>
      <c r="K96" s="875"/>
      <c r="L96" s="876"/>
    </row>
    <row r="97" spans="2:12" x14ac:dyDescent="0.25">
      <c r="B97" s="874"/>
      <c r="C97" s="875"/>
      <c r="D97" s="875"/>
      <c r="E97" s="875"/>
      <c r="F97" s="875"/>
      <c r="G97" s="876"/>
      <c r="H97" s="874"/>
      <c r="I97" s="875"/>
      <c r="J97" s="875"/>
      <c r="K97" s="875"/>
      <c r="L97" s="876"/>
    </row>
    <row r="98" spans="2:12" x14ac:dyDescent="0.25">
      <c r="B98" s="874"/>
      <c r="C98" s="875"/>
      <c r="D98" s="875"/>
      <c r="E98" s="875"/>
      <c r="F98" s="875"/>
      <c r="G98" s="876"/>
      <c r="H98" s="874"/>
      <c r="I98" s="875"/>
      <c r="J98" s="875"/>
      <c r="K98" s="875"/>
      <c r="L98" s="876"/>
    </row>
    <row r="99" spans="2:12" x14ac:dyDescent="0.25">
      <c r="B99" s="874"/>
      <c r="C99" s="875"/>
      <c r="D99" s="875"/>
      <c r="E99" s="875"/>
      <c r="F99" s="875"/>
      <c r="G99" s="876"/>
      <c r="H99" s="874"/>
      <c r="I99" s="875"/>
      <c r="J99" s="875"/>
      <c r="K99" s="875"/>
      <c r="L99" s="876"/>
    </row>
    <row r="100" spans="2:12" x14ac:dyDescent="0.25">
      <c r="B100" s="874"/>
      <c r="C100" s="875"/>
      <c r="D100" s="875"/>
      <c r="E100" s="875"/>
      <c r="F100" s="875"/>
      <c r="G100" s="876"/>
      <c r="H100" s="874"/>
      <c r="I100" s="875"/>
      <c r="J100" s="875"/>
      <c r="K100" s="875"/>
      <c r="L100" s="876"/>
    </row>
    <row r="101" spans="2:12" x14ac:dyDescent="0.25">
      <c r="B101" s="874"/>
      <c r="C101" s="875"/>
      <c r="D101" s="875"/>
      <c r="E101" s="875"/>
      <c r="F101" s="875"/>
      <c r="G101" s="876"/>
      <c r="H101" s="874"/>
      <c r="I101" s="875"/>
      <c r="J101" s="875"/>
      <c r="K101" s="875"/>
      <c r="L101" s="876"/>
    </row>
    <row r="102" spans="2:12" x14ac:dyDescent="0.25">
      <c r="B102" s="874"/>
      <c r="C102" s="875"/>
      <c r="D102" s="875"/>
      <c r="E102" s="875"/>
      <c r="F102" s="875"/>
      <c r="G102" s="876"/>
      <c r="H102" s="874"/>
      <c r="I102" s="875"/>
      <c r="J102" s="875"/>
      <c r="K102" s="875"/>
      <c r="L102" s="876"/>
    </row>
    <row r="103" spans="2:12" x14ac:dyDescent="0.25">
      <c r="B103" s="874"/>
      <c r="C103" s="875"/>
      <c r="D103" s="875"/>
      <c r="E103" s="875"/>
      <c r="F103" s="875"/>
      <c r="G103" s="876"/>
      <c r="H103" s="874"/>
      <c r="I103" s="875"/>
      <c r="J103" s="875"/>
      <c r="K103" s="875"/>
      <c r="L103" s="876"/>
    </row>
    <row r="104" spans="2:12" x14ac:dyDescent="0.25">
      <c r="B104" s="999" t="s">
        <v>945</v>
      </c>
      <c r="C104" s="1000"/>
      <c r="D104" s="1000"/>
      <c r="E104" s="1000"/>
      <c r="F104" s="1000"/>
      <c r="G104" s="1000"/>
      <c r="H104" s="999" t="s">
        <v>945</v>
      </c>
      <c r="I104" s="1000"/>
      <c r="J104" s="1000"/>
      <c r="K104" s="1000"/>
      <c r="L104" s="1000"/>
    </row>
    <row r="105" spans="2:12" x14ac:dyDescent="0.25">
      <c r="B105" s="1000"/>
      <c r="C105" s="1000"/>
      <c r="D105" s="1000"/>
      <c r="E105" s="1000"/>
      <c r="F105" s="1000"/>
      <c r="G105" s="1000"/>
      <c r="H105" s="1000"/>
      <c r="I105" s="1000"/>
      <c r="J105" s="1000"/>
      <c r="K105" s="1000"/>
      <c r="L105" s="1000"/>
    </row>
    <row r="106" spans="2:12" x14ac:dyDescent="0.25">
      <c r="B106" s="874" t="s">
        <v>812</v>
      </c>
      <c r="C106" s="875"/>
      <c r="D106" s="875"/>
      <c r="E106" s="875"/>
      <c r="F106" s="875"/>
      <c r="G106" s="876"/>
      <c r="H106" s="874" t="s">
        <v>813</v>
      </c>
      <c r="I106" s="875"/>
      <c r="J106" s="875"/>
      <c r="K106" s="875"/>
      <c r="L106" s="876"/>
    </row>
    <row r="107" spans="2:12" x14ac:dyDescent="0.25">
      <c r="B107" s="874"/>
      <c r="C107" s="875"/>
      <c r="D107" s="875"/>
      <c r="E107" s="875"/>
      <c r="F107" s="875"/>
      <c r="G107" s="876"/>
      <c r="H107" s="874"/>
      <c r="I107" s="875"/>
      <c r="J107" s="875"/>
      <c r="K107" s="875"/>
      <c r="L107" s="876"/>
    </row>
    <row r="108" spans="2:12" x14ac:dyDescent="0.25">
      <c r="B108" s="874"/>
      <c r="C108" s="875"/>
      <c r="D108" s="875"/>
      <c r="E108" s="875"/>
      <c r="F108" s="875"/>
      <c r="G108" s="876"/>
      <c r="H108" s="874"/>
      <c r="I108" s="875"/>
      <c r="J108" s="875"/>
      <c r="K108" s="875"/>
      <c r="L108" s="876"/>
    </row>
    <row r="109" spans="2:12" x14ac:dyDescent="0.25">
      <c r="B109" s="874"/>
      <c r="C109" s="875"/>
      <c r="D109" s="875"/>
      <c r="E109" s="875"/>
      <c r="F109" s="875"/>
      <c r="G109" s="876"/>
      <c r="H109" s="874"/>
      <c r="I109" s="875"/>
      <c r="J109" s="875"/>
      <c r="K109" s="875"/>
      <c r="L109" s="876"/>
    </row>
    <row r="110" spans="2:12" x14ac:dyDescent="0.25">
      <c r="B110" s="874"/>
      <c r="C110" s="875"/>
      <c r="D110" s="875"/>
      <c r="E110" s="875"/>
      <c r="F110" s="875"/>
      <c r="G110" s="876"/>
      <c r="H110" s="874"/>
      <c r="I110" s="875"/>
      <c r="J110" s="875"/>
      <c r="K110" s="875"/>
      <c r="L110" s="876"/>
    </row>
    <row r="111" spans="2:12" x14ac:dyDescent="0.25">
      <c r="B111" s="874"/>
      <c r="C111" s="875"/>
      <c r="D111" s="875"/>
      <c r="E111" s="875"/>
      <c r="F111" s="875"/>
      <c r="G111" s="876"/>
      <c r="H111" s="874"/>
      <c r="I111" s="875"/>
      <c r="J111" s="875"/>
      <c r="K111" s="875"/>
      <c r="L111" s="876"/>
    </row>
    <row r="112" spans="2:12" x14ac:dyDescent="0.25">
      <c r="B112" s="874"/>
      <c r="C112" s="875"/>
      <c r="D112" s="875"/>
      <c r="E112" s="875"/>
      <c r="F112" s="875"/>
      <c r="G112" s="876"/>
      <c r="H112" s="874"/>
      <c r="I112" s="875"/>
      <c r="J112" s="875"/>
      <c r="K112" s="875"/>
      <c r="L112" s="876"/>
    </row>
    <row r="113" spans="2:12" x14ac:dyDescent="0.25">
      <c r="B113" s="874"/>
      <c r="C113" s="875"/>
      <c r="D113" s="875"/>
      <c r="E113" s="875"/>
      <c r="F113" s="875"/>
      <c r="G113" s="876"/>
      <c r="H113" s="874"/>
      <c r="I113" s="875"/>
      <c r="J113" s="875"/>
      <c r="K113" s="875"/>
      <c r="L113" s="876"/>
    </row>
    <row r="114" spans="2:12" x14ac:dyDescent="0.25">
      <c r="B114" s="874"/>
      <c r="C114" s="875"/>
      <c r="D114" s="875"/>
      <c r="E114" s="875"/>
      <c r="F114" s="875"/>
      <c r="G114" s="876"/>
      <c r="H114" s="874"/>
      <c r="I114" s="875"/>
      <c r="J114" s="875"/>
      <c r="K114" s="875"/>
      <c r="L114" s="876"/>
    </row>
    <row r="115" spans="2:12" x14ac:dyDescent="0.25">
      <c r="B115" s="874"/>
      <c r="C115" s="875"/>
      <c r="D115" s="875"/>
      <c r="E115" s="875"/>
      <c r="F115" s="875"/>
      <c r="G115" s="876"/>
      <c r="H115" s="874"/>
      <c r="I115" s="875"/>
      <c r="J115" s="875"/>
      <c r="K115" s="875"/>
      <c r="L115" s="876"/>
    </row>
    <row r="116" spans="2:12" x14ac:dyDescent="0.25">
      <c r="B116" s="874"/>
      <c r="C116" s="875"/>
      <c r="D116" s="875"/>
      <c r="E116" s="875"/>
      <c r="F116" s="875"/>
      <c r="G116" s="876"/>
      <c r="H116" s="874"/>
      <c r="I116" s="875"/>
      <c r="J116" s="875"/>
      <c r="K116" s="875"/>
      <c r="L116" s="876"/>
    </row>
    <row r="117" spans="2:12" x14ac:dyDescent="0.25">
      <c r="B117" s="874"/>
      <c r="C117" s="875"/>
      <c r="D117" s="875"/>
      <c r="E117" s="875"/>
      <c r="F117" s="875"/>
      <c r="G117" s="876"/>
      <c r="H117" s="874"/>
      <c r="I117" s="875"/>
      <c r="J117" s="875"/>
      <c r="K117" s="875"/>
      <c r="L117" s="876"/>
    </row>
    <row r="118" spans="2:12" x14ac:dyDescent="0.25">
      <c r="B118" s="874"/>
      <c r="C118" s="875"/>
      <c r="D118" s="875"/>
      <c r="E118" s="875"/>
      <c r="F118" s="875"/>
      <c r="G118" s="876"/>
      <c r="H118" s="874"/>
      <c r="I118" s="875"/>
      <c r="J118" s="875"/>
      <c r="K118" s="875"/>
      <c r="L118" s="876"/>
    </row>
    <row r="119" spans="2:12" x14ac:dyDescent="0.25">
      <c r="B119" s="874"/>
      <c r="C119" s="875"/>
      <c r="D119" s="875"/>
      <c r="E119" s="875"/>
      <c r="F119" s="875"/>
      <c r="G119" s="876"/>
      <c r="H119" s="874"/>
      <c r="I119" s="875"/>
      <c r="J119" s="875"/>
      <c r="K119" s="875"/>
      <c r="L119" s="876"/>
    </row>
    <row r="120" spans="2:12" x14ac:dyDescent="0.25">
      <c r="B120" s="999" t="s">
        <v>962</v>
      </c>
      <c r="C120" s="1000"/>
      <c r="D120" s="1000"/>
      <c r="E120" s="1000"/>
      <c r="F120" s="1000"/>
      <c r="G120" s="1000"/>
      <c r="H120" s="999" t="s">
        <v>962</v>
      </c>
      <c r="I120" s="1000"/>
      <c r="J120" s="1000"/>
      <c r="K120" s="1000"/>
      <c r="L120" s="1000"/>
    </row>
    <row r="121" spans="2:12" x14ac:dyDescent="0.25">
      <c r="B121" s="1000"/>
      <c r="C121" s="1000"/>
      <c r="D121" s="1000"/>
      <c r="E121" s="1000"/>
      <c r="F121" s="1000"/>
      <c r="G121" s="1000"/>
      <c r="H121" s="1000"/>
      <c r="I121" s="1000"/>
      <c r="J121" s="1000"/>
      <c r="K121" s="1000"/>
      <c r="L121" s="1000"/>
    </row>
    <row r="122" spans="2:12" x14ac:dyDescent="0.25">
      <c r="B122" s="874" t="s">
        <v>812</v>
      </c>
      <c r="C122" s="875"/>
      <c r="D122" s="875"/>
      <c r="E122" s="875"/>
      <c r="F122" s="875"/>
      <c r="G122" s="876"/>
      <c r="H122" s="874" t="s">
        <v>813</v>
      </c>
      <c r="I122" s="875"/>
      <c r="J122" s="875"/>
      <c r="K122" s="875"/>
      <c r="L122" s="876"/>
    </row>
    <row r="123" spans="2:12" x14ac:dyDescent="0.25">
      <c r="B123" s="874"/>
      <c r="C123" s="875"/>
      <c r="D123" s="875"/>
      <c r="E123" s="875"/>
      <c r="F123" s="875"/>
      <c r="G123" s="876"/>
      <c r="H123" s="874"/>
      <c r="I123" s="875"/>
      <c r="J123" s="875"/>
      <c r="K123" s="875"/>
      <c r="L123" s="876"/>
    </row>
    <row r="124" spans="2:12" x14ac:dyDescent="0.25">
      <c r="B124" s="874"/>
      <c r="C124" s="875"/>
      <c r="D124" s="875"/>
      <c r="E124" s="875"/>
      <c r="F124" s="875"/>
      <c r="G124" s="876"/>
      <c r="H124" s="874"/>
      <c r="I124" s="875"/>
      <c r="J124" s="875"/>
      <c r="K124" s="875"/>
      <c r="L124" s="876"/>
    </row>
    <row r="125" spans="2:12" x14ac:dyDescent="0.25">
      <c r="B125" s="874"/>
      <c r="C125" s="875"/>
      <c r="D125" s="875"/>
      <c r="E125" s="875"/>
      <c r="F125" s="875"/>
      <c r="G125" s="876"/>
      <c r="H125" s="874"/>
      <c r="I125" s="875"/>
      <c r="J125" s="875"/>
      <c r="K125" s="875"/>
      <c r="L125" s="876"/>
    </row>
    <row r="126" spans="2:12" x14ac:dyDescent="0.25">
      <c r="B126" s="874"/>
      <c r="C126" s="875"/>
      <c r="D126" s="875"/>
      <c r="E126" s="875"/>
      <c r="F126" s="875"/>
      <c r="G126" s="876"/>
      <c r="H126" s="874"/>
      <c r="I126" s="875"/>
      <c r="J126" s="875"/>
      <c r="K126" s="875"/>
      <c r="L126" s="876"/>
    </row>
    <row r="127" spans="2:12" x14ac:dyDescent="0.25">
      <c r="B127" s="874"/>
      <c r="C127" s="875"/>
      <c r="D127" s="875"/>
      <c r="E127" s="875"/>
      <c r="F127" s="875"/>
      <c r="G127" s="876"/>
      <c r="H127" s="874"/>
      <c r="I127" s="875"/>
      <c r="J127" s="875"/>
      <c r="K127" s="875"/>
      <c r="L127" s="876"/>
    </row>
    <row r="128" spans="2:12" x14ac:dyDescent="0.25">
      <c r="B128" s="874"/>
      <c r="C128" s="875"/>
      <c r="D128" s="875"/>
      <c r="E128" s="875"/>
      <c r="F128" s="875"/>
      <c r="G128" s="876"/>
      <c r="H128" s="874"/>
      <c r="I128" s="875"/>
      <c r="J128" s="875"/>
      <c r="K128" s="875"/>
      <c r="L128" s="876"/>
    </row>
    <row r="129" spans="2:12" x14ac:dyDescent="0.25">
      <c r="B129" s="874"/>
      <c r="C129" s="875"/>
      <c r="D129" s="875"/>
      <c r="E129" s="875"/>
      <c r="F129" s="875"/>
      <c r="G129" s="876"/>
      <c r="H129" s="874"/>
      <c r="I129" s="875"/>
      <c r="J129" s="875"/>
      <c r="K129" s="875"/>
      <c r="L129" s="876"/>
    </row>
    <row r="130" spans="2:12" x14ac:dyDescent="0.25">
      <c r="B130" s="874"/>
      <c r="C130" s="875"/>
      <c r="D130" s="875"/>
      <c r="E130" s="875"/>
      <c r="F130" s="875"/>
      <c r="G130" s="876"/>
      <c r="H130" s="874"/>
      <c r="I130" s="875"/>
      <c r="J130" s="875"/>
      <c r="K130" s="875"/>
      <c r="L130" s="876"/>
    </row>
    <row r="131" spans="2:12" x14ac:dyDescent="0.25">
      <c r="B131" s="874"/>
      <c r="C131" s="875"/>
      <c r="D131" s="875"/>
      <c r="E131" s="875"/>
      <c r="F131" s="875"/>
      <c r="G131" s="876"/>
      <c r="H131" s="874"/>
      <c r="I131" s="875"/>
      <c r="J131" s="875"/>
      <c r="K131" s="875"/>
      <c r="L131" s="876"/>
    </row>
    <row r="132" spans="2:12" x14ac:dyDescent="0.25">
      <c r="B132" s="874"/>
      <c r="C132" s="875"/>
      <c r="D132" s="875"/>
      <c r="E132" s="875"/>
      <c r="F132" s="875"/>
      <c r="G132" s="876"/>
      <c r="H132" s="874"/>
      <c r="I132" s="875"/>
      <c r="J132" s="875"/>
      <c r="K132" s="875"/>
      <c r="L132" s="876"/>
    </row>
    <row r="133" spans="2:12" x14ac:dyDescent="0.25">
      <c r="B133" s="874"/>
      <c r="C133" s="875"/>
      <c r="D133" s="875"/>
      <c r="E133" s="875"/>
      <c r="F133" s="875"/>
      <c r="G133" s="876"/>
      <c r="H133" s="874"/>
      <c r="I133" s="875"/>
      <c r="J133" s="875"/>
      <c r="K133" s="875"/>
      <c r="L133" s="876"/>
    </row>
    <row r="134" spans="2:12" x14ac:dyDescent="0.25">
      <c r="B134" s="874"/>
      <c r="C134" s="875"/>
      <c r="D134" s="875"/>
      <c r="E134" s="875"/>
      <c r="F134" s="875"/>
      <c r="G134" s="876"/>
      <c r="H134" s="874"/>
      <c r="I134" s="875"/>
      <c r="J134" s="875"/>
      <c r="K134" s="875"/>
      <c r="L134" s="876"/>
    </row>
    <row r="135" spans="2:12" x14ac:dyDescent="0.25">
      <c r="B135" s="874"/>
      <c r="C135" s="875"/>
      <c r="D135" s="875"/>
      <c r="E135" s="875"/>
      <c r="F135" s="875"/>
      <c r="G135" s="876"/>
      <c r="H135" s="874"/>
      <c r="I135" s="875"/>
      <c r="J135" s="875"/>
      <c r="K135" s="875"/>
      <c r="L135" s="876"/>
    </row>
    <row r="136" spans="2:12" ht="15" customHeight="1" x14ac:dyDescent="0.25">
      <c r="B136" s="1004" t="s">
        <v>1137</v>
      </c>
      <c r="C136" s="1005"/>
      <c r="D136" s="1005"/>
      <c r="E136" s="1005"/>
      <c r="F136" s="1005"/>
      <c r="G136" s="1006"/>
      <c r="H136" s="999" t="s">
        <v>1137</v>
      </c>
      <c r="I136" s="1000"/>
      <c r="J136" s="1000"/>
      <c r="K136" s="1000"/>
      <c r="L136" s="1000"/>
    </row>
    <row r="137" spans="2:12" x14ac:dyDescent="0.25">
      <c r="B137" s="1007"/>
      <c r="C137" s="1008"/>
      <c r="D137" s="1008"/>
      <c r="E137" s="1008"/>
      <c r="F137" s="1008"/>
      <c r="G137" s="1009"/>
      <c r="H137" s="1000"/>
      <c r="I137" s="1000"/>
      <c r="J137" s="1000"/>
      <c r="K137" s="1000"/>
      <c r="L137" s="1000"/>
    </row>
    <row r="138" spans="2:12" x14ac:dyDescent="0.25">
      <c r="B138" s="874" t="s">
        <v>812</v>
      </c>
      <c r="C138" s="875"/>
      <c r="D138" s="875"/>
      <c r="E138" s="875"/>
      <c r="F138" s="875"/>
      <c r="G138" s="876"/>
      <c r="H138" s="874" t="s">
        <v>813</v>
      </c>
      <c r="I138" s="875"/>
      <c r="J138" s="875"/>
      <c r="K138" s="875"/>
      <c r="L138" s="876"/>
    </row>
    <row r="139" spans="2:12" x14ac:dyDescent="0.25">
      <c r="B139" s="874"/>
      <c r="C139" s="875"/>
      <c r="D139" s="875"/>
      <c r="E139" s="875"/>
      <c r="F139" s="875"/>
      <c r="G139" s="876"/>
      <c r="H139" s="874"/>
      <c r="I139" s="875"/>
      <c r="J139" s="875"/>
      <c r="K139" s="875"/>
      <c r="L139" s="876"/>
    </row>
    <row r="140" spans="2:12" x14ac:dyDescent="0.25">
      <c r="B140" s="874"/>
      <c r="C140" s="875"/>
      <c r="D140" s="875"/>
      <c r="E140" s="875"/>
      <c r="F140" s="875"/>
      <c r="G140" s="876"/>
      <c r="H140" s="874"/>
      <c r="I140" s="875"/>
      <c r="J140" s="875"/>
      <c r="K140" s="875"/>
      <c r="L140" s="876"/>
    </row>
    <row r="141" spans="2:12" x14ac:dyDescent="0.25">
      <c r="B141" s="874"/>
      <c r="C141" s="875"/>
      <c r="D141" s="875"/>
      <c r="E141" s="875"/>
      <c r="F141" s="875"/>
      <c r="G141" s="876"/>
      <c r="H141" s="874"/>
      <c r="I141" s="875"/>
      <c r="J141" s="875"/>
      <c r="K141" s="875"/>
      <c r="L141" s="876"/>
    </row>
    <row r="142" spans="2:12" x14ac:dyDescent="0.25">
      <c r="B142" s="874"/>
      <c r="C142" s="875"/>
      <c r="D142" s="875"/>
      <c r="E142" s="875"/>
      <c r="F142" s="875"/>
      <c r="G142" s="876"/>
      <c r="H142" s="874"/>
      <c r="I142" s="875"/>
      <c r="J142" s="875"/>
      <c r="K142" s="875"/>
      <c r="L142" s="876"/>
    </row>
    <row r="143" spans="2:12" x14ac:dyDescent="0.25">
      <c r="B143" s="874"/>
      <c r="C143" s="875"/>
      <c r="D143" s="875"/>
      <c r="E143" s="875"/>
      <c r="F143" s="875"/>
      <c r="G143" s="876"/>
      <c r="H143" s="874"/>
      <c r="I143" s="875"/>
      <c r="J143" s="875"/>
      <c r="K143" s="875"/>
      <c r="L143" s="876"/>
    </row>
    <row r="144" spans="2:12" x14ac:dyDescent="0.25">
      <c r="B144" s="874"/>
      <c r="C144" s="875"/>
      <c r="D144" s="875"/>
      <c r="E144" s="875"/>
      <c r="F144" s="875"/>
      <c r="G144" s="876"/>
      <c r="H144" s="874"/>
      <c r="I144" s="875"/>
      <c r="J144" s="875"/>
      <c r="K144" s="875"/>
      <c r="L144" s="876"/>
    </row>
    <row r="145" spans="2:12" x14ac:dyDescent="0.25">
      <c r="B145" s="874"/>
      <c r="C145" s="875"/>
      <c r="D145" s="875"/>
      <c r="E145" s="875"/>
      <c r="F145" s="875"/>
      <c r="G145" s="876"/>
      <c r="H145" s="874"/>
      <c r="I145" s="875"/>
      <c r="J145" s="875"/>
      <c r="K145" s="875"/>
      <c r="L145" s="876"/>
    </row>
    <row r="146" spans="2:12" x14ac:dyDescent="0.25">
      <c r="B146" s="874"/>
      <c r="C146" s="875"/>
      <c r="D146" s="875"/>
      <c r="E146" s="875"/>
      <c r="F146" s="875"/>
      <c r="G146" s="876"/>
      <c r="H146" s="874"/>
      <c r="I146" s="875"/>
      <c r="J146" s="875"/>
      <c r="K146" s="875"/>
      <c r="L146" s="876"/>
    </row>
    <row r="147" spans="2:12" x14ac:dyDescent="0.25">
      <c r="B147" s="874"/>
      <c r="C147" s="875"/>
      <c r="D147" s="875"/>
      <c r="E147" s="875"/>
      <c r="F147" s="875"/>
      <c r="G147" s="876"/>
      <c r="H147" s="874"/>
      <c r="I147" s="875"/>
      <c r="J147" s="875"/>
      <c r="K147" s="875"/>
      <c r="L147" s="876"/>
    </row>
    <row r="148" spans="2:12" x14ac:dyDescent="0.25">
      <c r="B148" s="874"/>
      <c r="C148" s="875"/>
      <c r="D148" s="875"/>
      <c r="E148" s="875"/>
      <c r="F148" s="875"/>
      <c r="G148" s="876"/>
      <c r="H148" s="874"/>
      <c r="I148" s="875"/>
      <c r="J148" s="875"/>
      <c r="K148" s="875"/>
      <c r="L148" s="876"/>
    </row>
    <row r="149" spans="2:12" x14ac:dyDescent="0.25">
      <c r="B149" s="874"/>
      <c r="C149" s="875"/>
      <c r="D149" s="875"/>
      <c r="E149" s="875"/>
      <c r="F149" s="875"/>
      <c r="G149" s="876"/>
      <c r="H149" s="874"/>
      <c r="I149" s="875"/>
      <c r="J149" s="875"/>
      <c r="K149" s="875"/>
      <c r="L149" s="876"/>
    </row>
    <row r="150" spans="2:12" x14ac:dyDescent="0.25">
      <c r="B150" s="874"/>
      <c r="C150" s="875"/>
      <c r="D150" s="875"/>
      <c r="E150" s="875"/>
      <c r="F150" s="875"/>
      <c r="G150" s="876"/>
      <c r="H150" s="874"/>
      <c r="I150" s="875"/>
      <c r="J150" s="875"/>
      <c r="K150" s="875"/>
      <c r="L150" s="876"/>
    </row>
    <row r="151" spans="2:12" x14ac:dyDescent="0.25">
      <c r="B151" s="874"/>
      <c r="C151" s="875"/>
      <c r="D151" s="875"/>
      <c r="E151" s="875"/>
      <c r="F151" s="875"/>
      <c r="G151" s="876"/>
      <c r="H151" s="874"/>
      <c r="I151" s="875"/>
      <c r="J151" s="875"/>
      <c r="K151" s="875"/>
      <c r="L151" s="876"/>
    </row>
    <row r="152" spans="2:12" x14ac:dyDescent="0.25">
      <c r="B152" s="999" t="s">
        <v>963</v>
      </c>
      <c r="C152" s="1000"/>
      <c r="D152" s="1000"/>
      <c r="E152" s="1000"/>
      <c r="F152" s="1000"/>
      <c r="G152" s="1000"/>
      <c r="H152" s="999" t="s">
        <v>964</v>
      </c>
      <c r="I152" s="1000"/>
      <c r="J152" s="1000"/>
      <c r="K152" s="1000"/>
      <c r="L152" s="1000"/>
    </row>
    <row r="153" spans="2:12" x14ac:dyDescent="0.25">
      <c r="B153" s="1000"/>
      <c r="C153" s="1000"/>
      <c r="D153" s="1000"/>
      <c r="E153" s="1000"/>
      <c r="F153" s="1000"/>
      <c r="G153" s="1000"/>
      <c r="H153" s="1000"/>
      <c r="I153" s="1000"/>
      <c r="J153" s="1000"/>
      <c r="K153" s="1000"/>
      <c r="L153" s="1000"/>
    </row>
    <row r="154" spans="2:12" x14ac:dyDescent="0.25">
      <c r="B154" s="874" t="s">
        <v>812</v>
      </c>
      <c r="C154" s="875"/>
      <c r="D154" s="875"/>
      <c r="E154" s="875"/>
      <c r="F154" s="875"/>
      <c r="G154" s="876"/>
      <c r="H154" s="874" t="s">
        <v>813</v>
      </c>
      <c r="I154" s="875"/>
      <c r="J154" s="875"/>
      <c r="K154" s="875"/>
      <c r="L154" s="876"/>
    </row>
    <row r="155" spans="2:12" x14ac:dyDescent="0.25">
      <c r="B155" s="874"/>
      <c r="C155" s="875"/>
      <c r="D155" s="875"/>
      <c r="E155" s="875"/>
      <c r="F155" s="875"/>
      <c r="G155" s="876"/>
      <c r="H155" s="874"/>
      <c r="I155" s="875"/>
      <c r="J155" s="875"/>
      <c r="K155" s="875"/>
      <c r="L155" s="876"/>
    </row>
    <row r="156" spans="2:12" x14ac:dyDescent="0.25">
      <c r="B156" s="874"/>
      <c r="C156" s="875"/>
      <c r="D156" s="875"/>
      <c r="E156" s="875"/>
      <c r="F156" s="875"/>
      <c r="G156" s="876"/>
      <c r="H156" s="874"/>
      <c r="I156" s="875"/>
      <c r="J156" s="875"/>
      <c r="K156" s="875"/>
      <c r="L156" s="876"/>
    </row>
    <row r="157" spans="2:12" x14ac:dyDescent="0.25">
      <c r="B157" s="874"/>
      <c r="C157" s="875"/>
      <c r="D157" s="875"/>
      <c r="E157" s="875"/>
      <c r="F157" s="875"/>
      <c r="G157" s="876"/>
      <c r="H157" s="874"/>
      <c r="I157" s="875"/>
      <c r="J157" s="875"/>
      <c r="K157" s="875"/>
      <c r="L157" s="876"/>
    </row>
    <row r="158" spans="2:12" x14ac:dyDescent="0.25">
      <c r="B158" s="874"/>
      <c r="C158" s="875"/>
      <c r="D158" s="875"/>
      <c r="E158" s="875"/>
      <c r="F158" s="875"/>
      <c r="G158" s="876"/>
      <c r="H158" s="874"/>
      <c r="I158" s="875"/>
      <c r="J158" s="875"/>
      <c r="K158" s="875"/>
      <c r="L158" s="876"/>
    </row>
    <row r="159" spans="2:12" x14ac:dyDescent="0.25">
      <c r="B159" s="874"/>
      <c r="C159" s="875"/>
      <c r="D159" s="875"/>
      <c r="E159" s="875"/>
      <c r="F159" s="875"/>
      <c r="G159" s="876"/>
      <c r="H159" s="874"/>
      <c r="I159" s="875"/>
      <c r="J159" s="875"/>
      <c r="K159" s="875"/>
      <c r="L159" s="876"/>
    </row>
    <row r="160" spans="2:12" x14ac:dyDescent="0.25">
      <c r="B160" s="874"/>
      <c r="C160" s="875"/>
      <c r="D160" s="875"/>
      <c r="E160" s="875"/>
      <c r="F160" s="875"/>
      <c r="G160" s="876"/>
      <c r="H160" s="874"/>
      <c r="I160" s="875"/>
      <c r="J160" s="875"/>
      <c r="K160" s="875"/>
      <c r="L160" s="876"/>
    </row>
    <row r="161" spans="2:13" x14ac:dyDescent="0.25">
      <c r="B161" s="874"/>
      <c r="C161" s="875"/>
      <c r="D161" s="875"/>
      <c r="E161" s="875"/>
      <c r="F161" s="875"/>
      <c r="G161" s="876"/>
      <c r="H161" s="874"/>
      <c r="I161" s="875"/>
      <c r="J161" s="875"/>
      <c r="K161" s="875"/>
      <c r="L161" s="876"/>
    </row>
    <row r="162" spans="2:13" x14ac:dyDescent="0.25">
      <c r="B162" s="874"/>
      <c r="C162" s="875"/>
      <c r="D162" s="875"/>
      <c r="E162" s="875"/>
      <c r="F162" s="875"/>
      <c r="G162" s="876"/>
      <c r="H162" s="874"/>
      <c r="I162" s="875"/>
      <c r="J162" s="875"/>
      <c r="K162" s="875"/>
      <c r="L162" s="876"/>
    </row>
    <row r="163" spans="2:13" x14ac:dyDescent="0.25">
      <c r="B163" s="874"/>
      <c r="C163" s="875"/>
      <c r="D163" s="875"/>
      <c r="E163" s="875"/>
      <c r="F163" s="875"/>
      <c r="G163" s="876"/>
      <c r="H163" s="874"/>
      <c r="I163" s="875"/>
      <c r="J163" s="875"/>
      <c r="K163" s="875"/>
      <c r="L163" s="876"/>
    </row>
    <row r="164" spans="2:13" x14ac:dyDescent="0.25">
      <c r="B164" s="874"/>
      <c r="C164" s="875"/>
      <c r="D164" s="875"/>
      <c r="E164" s="875"/>
      <c r="F164" s="875"/>
      <c r="G164" s="876"/>
      <c r="H164" s="874"/>
      <c r="I164" s="875"/>
      <c r="J164" s="875"/>
      <c r="K164" s="875"/>
      <c r="L164" s="876"/>
    </row>
    <row r="165" spans="2:13" x14ac:dyDescent="0.25">
      <c r="B165" s="874"/>
      <c r="C165" s="875"/>
      <c r="D165" s="875"/>
      <c r="E165" s="875"/>
      <c r="F165" s="875"/>
      <c r="G165" s="876"/>
      <c r="H165" s="874"/>
      <c r="I165" s="875"/>
      <c r="J165" s="875"/>
      <c r="K165" s="875"/>
      <c r="L165" s="876"/>
    </row>
    <row r="166" spans="2:13" x14ac:dyDescent="0.25">
      <c r="B166" s="874"/>
      <c r="C166" s="875"/>
      <c r="D166" s="875"/>
      <c r="E166" s="875"/>
      <c r="F166" s="875"/>
      <c r="G166" s="876"/>
      <c r="H166" s="874"/>
      <c r="I166" s="875"/>
      <c r="J166" s="875"/>
      <c r="K166" s="875"/>
      <c r="L166" s="876"/>
    </row>
    <row r="167" spans="2:13" x14ac:dyDescent="0.25">
      <c r="B167" s="874"/>
      <c r="C167" s="875"/>
      <c r="D167" s="875"/>
      <c r="E167" s="875"/>
      <c r="F167" s="875"/>
      <c r="G167" s="876"/>
      <c r="H167" s="874"/>
      <c r="I167" s="875"/>
      <c r="J167" s="875"/>
      <c r="K167" s="875"/>
      <c r="L167" s="876"/>
    </row>
    <row r="168" spans="2:13" ht="15" customHeight="1" x14ac:dyDescent="0.25">
      <c r="B168" s="1004" t="s">
        <v>1138</v>
      </c>
      <c r="C168" s="1005"/>
      <c r="D168" s="1005"/>
      <c r="E168" s="1005"/>
      <c r="F168" s="1005"/>
      <c r="G168" s="1006"/>
      <c r="H168" s="1004" t="s">
        <v>1139</v>
      </c>
      <c r="I168" s="1005"/>
      <c r="J168" s="1005"/>
      <c r="K168" s="1005"/>
      <c r="L168" s="1005"/>
      <c r="M168" s="1006"/>
    </row>
    <row r="169" spans="2:13" x14ac:dyDescent="0.25">
      <c r="B169" s="1007"/>
      <c r="C169" s="1008"/>
      <c r="D169" s="1008"/>
      <c r="E169" s="1008"/>
      <c r="F169" s="1008"/>
      <c r="G169" s="1009"/>
      <c r="H169" s="1007"/>
      <c r="I169" s="1008"/>
      <c r="J169" s="1008"/>
      <c r="K169" s="1008"/>
      <c r="L169" s="1008"/>
      <c r="M169" s="1009"/>
    </row>
    <row r="170" spans="2:13" x14ac:dyDescent="0.25">
      <c r="B170" s="874" t="s">
        <v>812</v>
      </c>
      <c r="C170" s="875"/>
      <c r="D170" s="875"/>
      <c r="E170" s="875"/>
      <c r="F170" s="875"/>
      <c r="G170" s="876"/>
      <c r="H170" s="874" t="s">
        <v>813</v>
      </c>
      <c r="I170" s="875"/>
      <c r="J170" s="875"/>
      <c r="K170" s="875"/>
      <c r="L170" s="876"/>
    </row>
    <row r="171" spans="2:13" x14ac:dyDescent="0.25">
      <c r="B171" s="874"/>
      <c r="C171" s="875"/>
      <c r="D171" s="875"/>
      <c r="E171" s="875"/>
      <c r="F171" s="875"/>
      <c r="G171" s="876"/>
      <c r="H171" s="874"/>
      <c r="I171" s="875"/>
      <c r="J171" s="875"/>
      <c r="K171" s="875"/>
      <c r="L171" s="876"/>
    </row>
    <row r="172" spans="2:13" x14ac:dyDescent="0.25">
      <c r="B172" s="874"/>
      <c r="C172" s="875"/>
      <c r="D172" s="875"/>
      <c r="E172" s="875"/>
      <c r="F172" s="875"/>
      <c r="G172" s="876"/>
      <c r="H172" s="874"/>
      <c r="I172" s="875"/>
      <c r="J172" s="875"/>
      <c r="K172" s="875"/>
      <c r="L172" s="876"/>
    </row>
    <row r="173" spans="2:13" x14ac:dyDescent="0.25">
      <c r="B173" s="874"/>
      <c r="C173" s="875"/>
      <c r="D173" s="875"/>
      <c r="E173" s="875"/>
      <c r="F173" s="875"/>
      <c r="G173" s="876"/>
      <c r="H173" s="874"/>
      <c r="I173" s="875"/>
      <c r="J173" s="875"/>
      <c r="K173" s="875"/>
      <c r="L173" s="876"/>
    </row>
    <row r="174" spans="2:13" x14ac:dyDescent="0.25">
      <c r="B174" s="874"/>
      <c r="C174" s="875"/>
      <c r="D174" s="875"/>
      <c r="E174" s="875"/>
      <c r="F174" s="875"/>
      <c r="G174" s="876"/>
      <c r="H174" s="874"/>
      <c r="I174" s="875"/>
      <c r="J174" s="875"/>
      <c r="K174" s="875"/>
      <c r="L174" s="876"/>
    </row>
    <row r="175" spans="2:13" x14ac:dyDescent="0.25">
      <c r="B175" s="874"/>
      <c r="C175" s="875"/>
      <c r="D175" s="875"/>
      <c r="E175" s="875"/>
      <c r="F175" s="875"/>
      <c r="G175" s="876"/>
      <c r="H175" s="874"/>
      <c r="I175" s="875"/>
      <c r="J175" s="875"/>
      <c r="K175" s="875"/>
      <c r="L175" s="876"/>
    </row>
    <row r="176" spans="2:13" x14ac:dyDescent="0.25">
      <c r="B176" s="874"/>
      <c r="C176" s="875"/>
      <c r="D176" s="875"/>
      <c r="E176" s="875"/>
      <c r="F176" s="875"/>
      <c r="G176" s="876"/>
      <c r="H176" s="874"/>
      <c r="I176" s="875"/>
      <c r="J176" s="875"/>
      <c r="K176" s="875"/>
      <c r="L176" s="876"/>
    </row>
    <row r="177" spans="2:12" x14ac:dyDescent="0.25">
      <c r="B177" s="874"/>
      <c r="C177" s="875"/>
      <c r="D177" s="875"/>
      <c r="E177" s="875"/>
      <c r="F177" s="875"/>
      <c r="G177" s="876"/>
      <c r="H177" s="874"/>
      <c r="I177" s="875"/>
      <c r="J177" s="875"/>
      <c r="K177" s="875"/>
      <c r="L177" s="876"/>
    </row>
    <row r="178" spans="2:12" x14ac:dyDescent="0.25">
      <c r="B178" s="874"/>
      <c r="C178" s="875"/>
      <c r="D178" s="875"/>
      <c r="E178" s="875"/>
      <c r="F178" s="875"/>
      <c r="G178" s="876"/>
      <c r="H178" s="874"/>
      <c r="I178" s="875"/>
      <c r="J178" s="875"/>
      <c r="K178" s="875"/>
      <c r="L178" s="876"/>
    </row>
    <row r="179" spans="2:12" x14ac:dyDescent="0.25">
      <c r="B179" s="874"/>
      <c r="C179" s="875"/>
      <c r="D179" s="875"/>
      <c r="E179" s="875"/>
      <c r="F179" s="875"/>
      <c r="G179" s="876"/>
      <c r="H179" s="874"/>
      <c r="I179" s="875"/>
      <c r="J179" s="875"/>
      <c r="K179" s="875"/>
      <c r="L179" s="876"/>
    </row>
    <row r="180" spans="2:12" x14ac:dyDescent="0.25">
      <c r="B180" s="874"/>
      <c r="C180" s="875"/>
      <c r="D180" s="875"/>
      <c r="E180" s="875"/>
      <c r="F180" s="875"/>
      <c r="G180" s="876"/>
      <c r="H180" s="874"/>
      <c r="I180" s="875"/>
      <c r="J180" s="875"/>
      <c r="K180" s="875"/>
      <c r="L180" s="876"/>
    </row>
    <row r="181" spans="2:12" x14ac:dyDescent="0.25">
      <c r="B181" s="874"/>
      <c r="C181" s="875"/>
      <c r="D181" s="875"/>
      <c r="E181" s="875"/>
      <c r="F181" s="875"/>
      <c r="G181" s="876"/>
      <c r="H181" s="874"/>
      <c r="I181" s="875"/>
      <c r="J181" s="875"/>
      <c r="K181" s="875"/>
      <c r="L181" s="876"/>
    </row>
    <row r="182" spans="2:12" x14ac:dyDescent="0.25">
      <c r="B182" s="874"/>
      <c r="C182" s="875"/>
      <c r="D182" s="875"/>
      <c r="E182" s="875"/>
      <c r="F182" s="875"/>
      <c r="G182" s="876"/>
      <c r="H182" s="874"/>
      <c r="I182" s="875"/>
      <c r="J182" s="875"/>
      <c r="K182" s="875"/>
      <c r="L182" s="876"/>
    </row>
    <row r="183" spans="2:12" x14ac:dyDescent="0.25">
      <c r="B183" s="874"/>
      <c r="C183" s="875"/>
      <c r="D183" s="875"/>
      <c r="E183" s="875"/>
      <c r="F183" s="875"/>
      <c r="G183" s="876"/>
      <c r="H183" s="874"/>
      <c r="I183" s="875"/>
      <c r="J183" s="875"/>
      <c r="K183" s="875"/>
      <c r="L183" s="876"/>
    </row>
    <row r="184" spans="2:12" x14ac:dyDescent="0.25">
      <c r="B184" s="999" t="s">
        <v>902</v>
      </c>
      <c r="C184" s="1000"/>
      <c r="D184" s="1000"/>
      <c r="E184" s="1000"/>
      <c r="F184" s="1000"/>
      <c r="G184" s="1000"/>
      <c r="H184" s="999" t="s">
        <v>935</v>
      </c>
      <c r="I184" s="1000"/>
      <c r="J184" s="1000"/>
      <c r="K184" s="1000"/>
      <c r="L184" s="1000"/>
    </row>
    <row r="185" spans="2:12" x14ac:dyDescent="0.25">
      <c r="B185" s="1000"/>
      <c r="C185" s="1000"/>
      <c r="D185" s="1000"/>
      <c r="E185" s="1000"/>
      <c r="F185" s="1000"/>
      <c r="G185" s="1000"/>
      <c r="H185" s="1000"/>
      <c r="I185" s="1000"/>
      <c r="J185" s="1000"/>
      <c r="K185" s="1000"/>
      <c r="L185" s="1000"/>
    </row>
    <row r="186" spans="2:12" x14ac:dyDescent="0.25">
      <c r="B186" s="874" t="s">
        <v>812</v>
      </c>
      <c r="C186" s="875"/>
      <c r="D186" s="875"/>
      <c r="E186" s="875"/>
      <c r="F186" s="875"/>
      <c r="G186" s="876"/>
      <c r="H186" s="874" t="s">
        <v>813</v>
      </c>
      <c r="I186" s="875"/>
      <c r="J186" s="875"/>
      <c r="K186" s="875"/>
      <c r="L186" s="876"/>
    </row>
    <row r="187" spans="2:12" x14ac:dyDescent="0.25">
      <c r="B187" s="874"/>
      <c r="C187" s="875"/>
      <c r="D187" s="875"/>
      <c r="E187" s="875"/>
      <c r="F187" s="875"/>
      <c r="G187" s="876"/>
      <c r="H187" s="874"/>
      <c r="I187" s="875"/>
      <c r="J187" s="875"/>
      <c r="K187" s="875"/>
      <c r="L187" s="876"/>
    </row>
    <row r="188" spans="2:12" x14ac:dyDescent="0.25">
      <c r="B188" s="874"/>
      <c r="C188" s="875"/>
      <c r="D188" s="875"/>
      <c r="E188" s="875"/>
      <c r="F188" s="875"/>
      <c r="G188" s="876"/>
      <c r="H188" s="874"/>
      <c r="I188" s="875"/>
      <c r="J188" s="875"/>
      <c r="K188" s="875"/>
      <c r="L188" s="876"/>
    </row>
    <row r="189" spans="2:12" x14ac:dyDescent="0.25">
      <c r="B189" s="874"/>
      <c r="C189" s="875"/>
      <c r="D189" s="875"/>
      <c r="E189" s="875"/>
      <c r="F189" s="875"/>
      <c r="G189" s="876"/>
      <c r="H189" s="874"/>
      <c r="I189" s="875"/>
      <c r="J189" s="875"/>
      <c r="K189" s="875"/>
      <c r="L189" s="876"/>
    </row>
    <row r="190" spans="2:12" x14ac:dyDescent="0.25">
      <c r="B190" s="874"/>
      <c r="C190" s="875"/>
      <c r="D190" s="875"/>
      <c r="E190" s="875"/>
      <c r="F190" s="875"/>
      <c r="G190" s="876"/>
      <c r="H190" s="874"/>
      <c r="I190" s="875"/>
      <c r="J190" s="875"/>
      <c r="K190" s="875"/>
      <c r="L190" s="876"/>
    </row>
    <row r="191" spans="2:12" x14ac:dyDescent="0.25">
      <c r="B191" s="874"/>
      <c r="C191" s="875"/>
      <c r="D191" s="875"/>
      <c r="E191" s="875"/>
      <c r="F191" s="875"/>
      <c r="G191" s="876"/>
      <c r="H191" s="874"/>
      <c r="I191" s="875"/>
      <c r="J191" s="875"/>
      <c r="K191" s="875"/>
      <c r="L191" s="876"/>
    </row>
    <row r="192" spans="2:12" x14ac:dyDescent="0.25">
      <c r="B192" s="874"/>
      <c r="C192" s="875"/>
      <c r="D192" s="875"/>
      <c r="E192" s="875"/>
      <c r="F192" s="875"/>
      <c r="G192" s="876"/>
      <c r="H192" s="874"/>
      <c r="I192" s="875"/>
      <c r="J192" s="875"/>
      <c r="K192" s="875"/>
      <c r="L192" s="876"/>
    </row>
    <row r="193" spans="2:12" x14ac:dyDescent="0.25">
      <c r="B193" s="874"/>
      <c r="C193" s="875"/>
      <c r="D193" s="875"/>
      <c r="E193" s="875"/>
      <c r="F193" s="875"/>
      <c r="G193" s="876"/>
      <c r="H193" s="874"/>
      <c r="I193" s="875"/>
      <c r="J193" s="875"/>
      <c r="K193" s="875"/>
      <c r="L193" s="876"/>
    </row>
    <row r="194" spans="2:12" x14ac:dyDescent="0.25">
      <c r="B194" s="874"/>
      <c r="C194" s="875"/>
      <c r="D194" s="875"/>
      <c r="E194" s="875"/>
      <c r="F194" s="875"/>
      <c r="G194" s="876"/>
      <c r="H194" s="874"/>
      <c r="I194" s="875"/>
      <c r="J194" s="875"/>
      <c r="K194" s="875"/>
      <c r="L194" s="876"/>
    </row>
    <row r="195" spans="2:12" x14ac:dyDescent="0.25">
      <c r="B195" s="874"/>
      <c r="C195" s="875"/>
      <c r="D195" s="875"/>
      <c r="E195" s="875"/>
      <c r="F195" s="875"/>
      <c r="G195" s="876"/>
      <c r="H195" s="874"/>
      <c r="I195" s="875"/>
      <c r="J195" s="875"/>
      <c r="K195" s="875"/>
      <c r="L195" s="876"/>
    </row>
    <row r="196" spans="2:12" x14ac:dyDescent="0.25">
      <c r="B196" s="874"/>
      <c r="C196" s="875"/>
      <c r="D196" s="875"/>
      <c r="E196" s="875"/>
      <c r="F196" s="875"/>
      <c r="G196" s="876"/>
      <c r="H196" s="874"/>
      <c r="I196" s="875"/>
      <c r="J196" s="875"/>
      <c r="K196" s="875"/>
      <c r="L196" s="876"/>
    </row>
    <row r="197" spans="2:12" x14ac:dyDescent="0.25">
      <c r="B197" s="874"/>
      <c r="C197" s="875"/>
      <c r="D197" s="875"/>
      <c r="E197" s="875"/>
      <c r="F197" s="875"/>
      <c r="G197" s="876"/>
      <c r="H197" s="874"/>
      <c r="I197" s="875"/>
      <c r="J197" s="875"/>
      <c r="K197" s="875"/>
      <c r="L197" s="876"/>
    </row>
    <row r="198" spans="2:12" x14ac:dyDescent="0.25">
      <c r="B198" s="874"/>
      <c r="C198" s="875"/>
      <c r="D198" s="875"/>
      <c r="E198" s="875"/>
      <c r="F198" s="875"/>
      <c r="G198" s="876"/>
      <c r="H198" s="874"/>
      <c r="I198" s="875"/>
      <c r="J198" s="875"/>
      <c r="K198" s="875"/>
      <c r="L198" s="876"/>
    </row>
    <row r="199" spans="2:12" x14ac:dyDescent="0.25">
      <c r="B199" s="874"/>
      <c r="C199" s="875"/>
      <c r="D199" s="875"/>
      <c r="E199" s="875"/>
      <c r="F199" s="875"/>
      <c r="G199" s="876"/>
      <c r="H199" s="874"/>
      <c r="I199" s="875"/>
      <c r="J199" s="875"/>
      <c r="K199" s="875"/>
      <c r="L199" s="876"/>
    </row>
    <row r="200" spans="2:12" ht="15" customHeight="1" x14ac:dyDescent="0.25">
      <c r="B200" s="1004" t="s">
        <v>1140</v>
      </c>
      <c r="C200" s="1005"/>
      <c r="D200" s="1005"/>
      <c r="E200" s="1005"/>
      <c r="F200" s="1005"/>
      <c r="G200" s="1006"/>
      <c r="H200" s="1004" t="s">
        <v>1141</v>
      </c>
      <c r="I200" s="1005"/>
      <c r="J200" s="1005"/>
      <c r="K200" s="1005"/>
      <c r="L200" s="1006"/>
    </row>
    <row r="201" spans="2:12" x14ac:dyDescent="0.25">
      <c r="B201" s="1007"/>
      <c r="C201" s="1008"/>
      <c r="D201" s="1008"/>
      <c r="E201" s="1008"/>
      <c r="F201" s="1008"/>
      <c r="G201" s="1009"/>
      <c r="H201" s="1007"/>
      <c r="I201" s="1008"/>
      <c r="J201" s="1008"/>
      <c r="K201" s="1008"/>
      <c r="L201" s="1009"/>
    </row>
    <row r="202" spans="2:12" x14ac:dyDescent="0.25">
      <c r="B202" s="874" t="s">
        <v>812</v>
      </c>
      <c r="C202" s="875"/>
      <c r="D202" s="875"/>
      <c r="E202" s="875"/>
      <c r="F202" s="875"/>
      <c r="G202" s="876"/>
      <c r="H202" s="874" t="s">
        <v>813</v>
      </c>
      <c r="I202" s="875"/>
      <c r="J202" s="875"/>
      <c r="K202" s="875"/>
      <c r="L202" s="876"/>
    </row>
    <row r="203" spans="2:12" x14ac:dyDescent="0.25">
      <c r="B203" s="874"/>
      <c r="C203" s="875"/>
      <c r="D203" s="875"/>
      <c r="E203" s="875"/>
      <c r="F203" s="875"/>
      <c r="G203" s="876"/>
      <c r="H203" s="874"/>
      <c r="I203" s="875"/>
      <c r="J203" s="875"/>
      <c r="K203" s="875"/>
      <c r="L203" s="876"/>
    </row>
    <row r="204" spans="2:12" x14ac:dyDescent="0.25">
      <c r="B204" s="874"/>
      <c r="C204" s="875"/>
      <c r="D204" s="875"/>
      <c r="E204" s="875"/>
      <c r="F204" s="875"/>
      <c r="G204" s="876"/>
      <c r="H204" s="874"/>
      <c r="I204" s="875"/>
      <c r="J204" s="875"/>
      <c r="K204" s="875"/>
      <c r="L204" s="876"/>
    </row>
    <row r="205" spans="2:12" x14ac:dyDescent="0.25">
      <c r="B205" s="874"/>
      <c r="C205" s="875"/>
      <c r="D205" s="875"/>
      <c r="E205" s="875"/>
      <c r="F205" s="875"/>
      <c r="G205" s="876"/>
      <c r="H205" s="874"/>
      <c r="I205" s="875"/>
      <c r="J205" s="875"/>
      <c r="K205" s="875"/>
      <c r="L205" s="876"/>
    </row>
    <row r="206" spans="2:12" x14ac:dyDescent="0.25">
      <c r="B206" s="874"/>
      <c r="C206" s="875"/>
      <c r="D206" s="875"/>
      <c r="E206" s="875"/>
      <c r="F206" s="875"/>
      <c r="G206" s="876"/>
      <c r="H206" s="874"/>
      <c r="I206" s="875"/>
      <c r="J206" s="875"/>
      <c r="K206" s="875"/>
      <c r="L206" s="876"/>
    </row>
    <row r="207" spans="2:12" x14ac:dyDescent="0.25">
      <c r="B207" s="874"/>
      <c r="C207" s="875"/>
      <c r="D207" s="875"/>
      <c r="E207" s="875"/>
      <c r="F207" s="875"/>
      <c r="G207" s="876"/>
      <c r="H207" s="874"/>
      <c r="I207" s="875"/>
      <c r="J207" s="875"/>
      <c r="K207" s="875"/>
      <c r="L207" s="876"/>
    </row>
    <row r="208" spans="2:12" x14ac:dyDescent="0.25">
      <c r="B208" s="874"/>
      <c r="C208" s="875"/>
      <c r="D208" s="875"/>
      <c r="E208" s="875"/>
      <c r="F208" s="875"/>
      <c r="G208" s="876"/>
      <c r="H208" s="874"/>
      <c r="I208" s="875"/>
      <c r="J208" s="875"/>
      <c r="K208" s="875"/>
      <c r="L208" s="876"/>
    </row>
    <row r="209" spans="2:12" x14ac:dyDescent="0.25">
      <c r="B209" s="874"/>
      <c r="C209" s="875"/>
      <c r="D209" s="875"/>
      <c r="E209" s="875"/>
      <c r="F209" s="875"/>
      <c r="G209" s="876"/>
      <c r="H209" s="874"/>
      <c r="I209" s="875"/>
      <c r="J209" s="875"/>
      <c r="K209" s="875"/>
      <c r="L209" s="876"/>
    </row>
    <row r="210" spans="2:12" x14ac:dyDescent="0.25">
      <c r="B210" s="874"/>
      <c r="C210" s="875"/>
      <c r="D210" s="875"/>
      <c r="E210" s="875"/>
      <c r="F210" s="875"/>
      <c r="G210" s="876"/>
      <c r="H210" s="874"/>
      <c r="I210" s="875"/>
      <c r="J210" s="875"/>
      <c r="K210" s="875"/>
      <c r="L210" s="876"/>
    </row>
    <row r="211" spans="2:12" x14ac:dyDescent="0.25">
      <c r="B211" s="874"/>
      <c r="C211" s="875"/>
      <c r="D211" s="875"/>
      <c r="E211" s="875"/>
      <c r="F211" s="875"/>
      <c r="G211" s="876"/>
      <c r="H211" s="874"/>
      <c r="I211" s="875"/>
      <c r="J211" s="875"/>
      <c r="K211" s="875"/>
      <c r="L211" s="876"/>
    </row>
    <row r="212" spans="2:12" x14ac:dyDescent="0.25">
      <c r="B212" s="874"/>
      <c r="C212" s="875"/>
      <c r="D212" s="875"/>
      <c r="E212" s="875"/>
      <c r="F212" s="875"/>
      <c r="G212" s="876"/>
      <c r="H212" s="874"/>
      <c r="I212" s="875"/>
      <c r="J212" s="875"/>
      <c r="K212" s="875"/>
      <c r="L212" s="876"/>
    </row>
    <row r="213" spans="2:12" x14ac:dyDescent="0.25">
      <c r="B213" s="874"/>
      <c r="C213" s="875"/>
      <c r="D213" s="875"/>
      <c r="E213" s="875"/>
      <c r="F213" s="875"/>
      <c r="G213" s="876"/>
      <c r="H213" s="874"/>
      <c r="I213" s="875"/>
      <c r="J213" s="875"/>
      <c r="K213" s="875"/>
      <c r="L213" s="876"/>
    </row>
    <row r="214" spans="2:12" x14ac:dyDescent="0.25">
      <c r="B214" s="874"/>
      <c r="C214" s="875"/>
      <c r="D214" s="875"/>
      <c r="E214" s="875"/>
      <c r="F214" s="875"/>
      <c r="G214" s="876"/>
      <c r="H214" s="874"/>
      <c r="I214" s="875"/>
      <c r="J214" s="875"/>
      <c r="K214" s="875"/>
      <c r="L214" s="876"/>
    </row>
    <row r="215" spans="2:12" x14ac:dyDescent="0.25">
      <c r="B215" s="874"/>
      <c r="C215" s="875"/>
      <c r="D215" s="875"/>
      <c r="E215" s="875"/>
      <c r="F215" s="875"/>
      <c r="G215" s="876"/>
      <c r="H215" s="874"/>
      <c r="I215" s="875"/>
      <c r="J215" s="875"/>
      <c r="K215" s="875"/>
      <c r="L215" s="876"/>
    </row>
    <row r="216" spans="2:12" x14ac:dyDescent="0.25">
      <c r="B216" s="999" t="s">
        <v>957</v>
      </c>
      <c r="C216" s="1000"/>
      <c r="D216" s="1000"/>
      <c r="E216" s="1000"/>
      <c r="F216" s="1000"/>
      <c r="G216" s="1000"/>
      <c r="H216" s="999" t="s">
        <v>957</v>
      </c>
      <c r="I216" s="1000"/>
      <c r="J216" s="1000"/>
      <c r="K216" s="1000"/>
      <c r="L216" s="1000"/>
    </row>
    <row r="217" spans="2:12" x14ac:dyDescent="0.25">
      <c r="B217" s="1000"/>
      <c r="C217" s="1000"/>
      <c r="D217" s="1000"/>
      <c r="E217" s="1000"/>
      <c r="F217" s="1000"/>
      <c r="G217" s="1000"/>
      <c r="H217" s="1000"/>
      <c r="I217" s="1000"/>
      <c r="J217" s="1000"/>
      <c r="K217" s="1000"/>
      <c r="L217" s="1000"/>
    </row>
    <row r="218" spans="2:12" x14ac:dyDescent="0.25">
      <c r="B218" s="874" t="s">
        <v>812</v>
      </c>
      <c r="C218" s="875"/>
      <c r="D218" s="875"/>
      <c r="E218" s="875"/>
      <c r="F218" s="875"/>
      <c r="G218" s="876"/>
      <c r="H218" s="874" t="s">
        <v>813</v>
      </c>
      <c r="I218" s="875"/>
      <c r="J218" s="875"/>
      <c r="K218" s="875"/>
      <c r="L218" s="876"/>
    </row>
    <row r="219" spans="2:12" x14ac:dyDescent="0.25">
      <c r="B219" s="874"/>
      <c r="C219" s="875"/>
      <c r="D219" s="875"/>
      <c r="E219" s="875"/>
      <c r="F219" s="875"/>
      <c r="G219" s="876"/>
      <c r="H219" s="874"/>
      <c r="I219" s="875"/>
      <c r="J219" s="875"/>
      <c r="K219" s="875"/>
      <c r="L219" s="876"/>
    </row>
    <row r="220" spans="2:12" x14ac:dyDescent="0.25">
      <c r="B220" s="874"/>
      <c r="C220" s="875"/>
      <c r="D220" s="875"/>
      <c r="E220" s="875"/>
      <c r="F220" s="875"/>
      <c r="G220" s="876"/>
      <c r="H220" s="874"/>
      <c r="I220" s="875"/>
      <c r="J220" s="875"/>
      <c r="K220" s="875"/>
      <c r="L220" s="876"/>
    </row>
    <row r="221" spans="2:12" x14ac:dyDescent="0.25">
      <c r="B221" s="874"/>
      <c r="C221" s="875"/>
      <c r="D221" s="875"/>
      <c r="E221" s="875"/>
      <c r="F221" s="875"/>
      <c r="G221" s="876"/>
      <c r="H221" s="874"/>
      <c r="I221" s="875"/>
      <c r="J221" s="875"/>
      <c r="K221" s="875"/>
      <c r="L221" s="876"/>
    </row>
    <row r="222" spans="2:12" x14ac:dyDescent="0.25">
      <c r="B222" s="874"/>
      <c r="C222" s="875"/>
      <c r="D222" s="875"/>
      <c r="E222" s="875"/>
      <c r="F222" s="875"/>
      <c r="G222" s="876"/>
      <c r="H222" s="874"/>
      <c r="I222" s="875"/>
      <c r="J222" s="875"/>
      <c r="K222" s="875"/>
      <c r="L222" s="876"/>
    </row>
    <row r="223" spans="2:12" x14ac:dyDescent="0.25">
      <c r="B223" s="874"/>
      <c r="C223" s="875"/>
      <c r="D223" s="875"/>
      <c r="E223" s="875"/>
      <c r="F223" s="875"/>
      <c r="G223" s="876"/>
      <c r="H223" s="874"/>
      <c r="I223" s="875"/>
      <c r="J223" s="875"/>
      <c r="K223" s="875"/>
      <c r="L223" s="876"/>
    </row>
    <row r="224" spans="2:12" x14ac:dyDescent="0.25">
      <c r="B224" s="874"/>
      <c r="C224" s="875"/>
      <c r="D224" s="875"/>
      <c r="E224" s="875"/>
      <c r="F224" s="875"/>
      <c r="G224" s="876"/>
      <c r="H224" s="874"/>
      <c r="I224" s="875"/>
      <c r="J224" s="875"/>
      <c r="K224" s="875"/>
      <c r="L224" s="876"/>
    </row>
    <row r="225" spans="2:12" x14ac:dyDescent="0.25">
      <c r="B225" s="874"/>
      <c r="C225" s="875"/>
      <c r="D225" s="875"/>
      <c r="E225" s="875"/>
      <c r="F225" s="875"/>
      <c r="G225" s="876"/>
      <c r="H225" s="874"/>
      <c r="I225" s="875"/>
      <c r="J225" s="875"/>
      <c r="K225" s="875"/>
      <c r="L225" s="876"/>
    </row>
    <row r="226" spans="2:12" x14ac:dyDescent="0.25">
      <c r="B226" s="874"/>
      <c r="C226" s="875"/>
      <c r="D226" s="875"/>
      <c r="E226" s="875"/>
      <c r="F226" s="875"/>
      <c r="G226" s="876"/>
      <c r="H226" s="874"/>
      <c r="I226" s="875"/>
      <c r="J226" s="875"/>
      <c r="K226" s="875"/>
      <c r="L226" s="876"/>
    </row>
    <row r="227" spans="2:12" x14ac:dyDescent="0.25">
      <c r="B227" s="874"/>
      <c r="C227" s="875"/>
      <c r="D227" s="875"/>
      <c r="E227" s="875"/>
      <c r="F227" s="875"/>
      <c r="G227" s="876"/>
      <c r="H227" s="874"/>
      <c r="I227" s="875"/>
      <c r="J227" s="875"/>
      <c r="K227" s="875"/>
      <c r="L227" s="876"/>
    </row>
    <row r="228" spans="2:12" x14ac:dyDescent="0.25">
      <c r="B228" s="874"/>
      <c r="C228" s="875"/>
      <c r="D228" s="875"/>
      <c r="E228" s="875"/>
      <c r="F228" s="875"/>
      <c r="G228" s="876"/>
      <c r="H228" s="874"/>
      <c r="I228" s="875"/>
      <c r="J228" s="875"/>
      <c r="K228" s="875"/>
      <c r="L228" s="876"/>
    </row>
    <row r="229" spans="2:12" x14ac:dyDescent="0.25">
      <c r="B229" s="874"/>
      <c r="C229" s="875"/>
      <c r="D229" s="875"/>
      <c r="E229" s="875"/>
      <c r="F229" s="875"/>
      <c r="G229" s="876"/>
      <c r="H229" s="874"/>
      <c r="I229" s="875"/>
      <c r="J229" s="875"/>
      <c r="K229" s="875"/>
      <c r="L229" s="876"/>
    </row>
    <row r="230" spans="2:12" x14ac:dyDescent="0.25">
      <c r="B230" s="874"/>
      <c r="C230" s="875"/>
      <c r="D230" s="875"/>
      <c r="E230" s="875"/>
      <c r="F230" s="875"/>
      <c r="G230" s="876"/>
      <c r="H230" s="874"/>
      <c r="I230" s="875"/>
      <c r="J230" s="875"/>
      <c r="K230" s="875"/>
      <c r="L230" s="876"/>
    </row>
    <row r="231" spans="2:12" x14ac:dyDescent="0.25">
      <c r="B231" s="874"/>
      <c r="C231" s="875"/>
      <c r="D231" s="875"/>
      <c r="E231" s="875"/>
      <c r="F231" s="875"/>
      <c r="G231" s="876"/>
      <c r="H231" s="874"/>
      <c r="I231" s="875"/>
      <c r="J231" s="875"/>
      <c r="K231" s="875"/>
      <c r="L231" s="876"/>
    </row>
    <row r="232" spans="2:12" x14ac:dyDescent="0.25">
      <c r="B232" s="999" t="s">
        <v>983</v>
      </c>
      <c r="C232" s="1000"/>
      <c r="D232" s="1000"/>
      <c r="E232" s="1000"/>
      <c r="F232" s="1000"/>
      <c r="G232" s="1000"/>
      <c r="H232" s="999" t="s">
        <v>965</v>
      </c>
      <c r="I232" s="1000"/>
      <c r="J232" s="1000"/>
      <c r="K232" s="1000"/>
      <c r="L232" s="1000"/>
    </row>
    <row r="233" spans="2:12" ht="27" customHeight="1" x14ac:dyDescent="0.25">
      <c r="B233" s="1000"/>
      <c r="C233" s="1000"/>
      <c r="D233" s="1000"/>
      <c r="E233" s="1000"/>
      <c r="F233" s="1000"/>
      <c r="G233" s="1000"/>
      <c r="H233" s="1000"/>
      <c r="I233" s="1000"/>
      <c r="J233" s="1000"/>
      <c r="K233" s="1000"/>
      <c r="L233" s="1000"/>
    </row>
    <row r="234" spans="2:12" x14ac:dyDescent="0.25">
      <c r="B234" s="874" t="s">
        <v>812</v>
      </c>
      <c r="C234" s="875"/>
      <c r="D234" s="875"/>
      <c r="E234" s="875"/>
      <c r="F234" s="875"/>
      <c r="G234" s="876"/>
      <c r="H234" s="874" t="s">
        <v>813</v>
      </c>
      <c r="I234" s="875"/>
      <c r="J234" s="875"/>
      <c r="K234" s="875"/>
      <c r="L234" s="876"/>
    </row>
    <row r="235" spans="2:12" x14ac:dyDescent="0.25">
      <c r="B235" s="874"/>
      <c r="C235" s="875"/>
      <c r="D235" s="875"/>
      <c r="E235" s="875"/>
      <c r="F235" s="875"/>
      <c r="G235" s="876"/>
      <c r="H235" s="874"/>
      <c r="I235" s="875"/>
      <c r="J235" s="875"/>
      <c r="K235" s="875"/>
      <c r="L235" s="876"/>
    </row>
    <row r="236" spans="2:12" x14ac:dyDescent="0.25">
      <c r="B236" s="874"/>
      <c r="C236" s="875"/>
      <c r="D236" s="875"/>
      <c r="E236" s="875"/>
      <c r="F236" s="875"/>
      <c r="G236" s="876"/>
      <c r="H236" s="874"/>
      <c r="I236" s="875"/>
      <c r="J236" s="875"/>
      <c r="K236" s="875"/>
      <c r="L236" s="876"/>
    </row>
    <row r="237" spans="2:12" x14ac:dyDescent="0.25">
      <c r="B237" s="874"/>
      <c r="C237" s="875"/>
      <c r="D237" s="875"/>
      <c r="E237" s="875"/>
      <c r="F237" s="875"/>
      <c r="G237" s="876"/>
      <c r="H237" s="874"/>
      <c r="I237" s="875"/>
      <c r="J237" s="875"/>
      <c r="K237" s="875"/>
      <c r="L237" s="876"/>
    </row>
    <row r="238" spans="2:12" x14ac:dyDescent="0.25">
      <c r="B238" s="874"/>
      <c r="C238" s="875"/>
      <c r="D238" s="875"/>
      <c r="E238" s="875"/>
      <c r="F238" s="875"/>
      <c r="G238" s="876"/>
      <c r="H238" s="874"/>
      <c r="I238" s="875"/>
      <c r="J238" s="875"/>
      <c r="K238" s="875"/>
      <c r="L238" s="876"/>
    </row>
    <row r="239" spans="2:12" x14ac:dyDescent="0.25">
      <c r="B239" s="874"/>
      <c r="C239" s="875"/>
      <c r="D239" s="875"/>
      <c r="E239" s="875"/>
      <c r="F239" s="875"/>
      <c r="G239" s="876"/>
      <c r="H239" s="874"/>
      <c r="I239" s="875"/>
      <c r="J239" s="875"/>
      <c r="K239" s="875"/>
      <c r="L239" s="876"/>
    </row>
    <row r="240" spans="2:12" x14ac:dyDescent="0.25">
      <c r="B240" s="874"/>
      <c r="C240" s="875"/>
      <c r="D240" s="875"/>
      <c r="E240" s="875"/>
      <c r="F240" s="875"/>
      <c r="G240" s="876"/>
      <c r="H240" s="874"/>
      <c r="I240" s="875"/>
      <c r="J240" s="875"/>
      <c r="K240" s="875"/>
      <c r="L240" s="876"/>
    </row>
    <row r="241" spans="2:13" x14ac:dyDescent="0.25">
      <c r="B241" s="874"/>
      <c r="C241" s="875"/>
      <c r="D241" s="875"/>
      <c r="E241" s="875"/>
      <c r="F241" s="875"/>
      <c r="G241" s="876"/>
      <c r="H241" s="874"/>
      <c r="I241" s="875"/>
      <c r="J241" s="875"/>
      <c r="K241" s="875"/>
      <c r="L241" s="876"/>
    </row>
    <row r="242" spans="2:13" x14ac:dyDescent="0.25">
      <c r="B242" s="874"/>
      <c r="C242" s="875"/>
      <c r="D242" s="875"/>
      <c r="E242" s="875"/>
      <c r="F242" s="875"/>
      <c r="G242" s="876"/>
      <c r="H242" s="874"/>
      <c r="I242" s="875"/>
      <c r="J242" s="875"/>
      <c r="K242" s="875"/>
      <c r="L242" s="876"/>
    </row>
    <row r="243" spans="2:13" x14ac:dyDescent="0.25">
      <c r="B243" s="874"/>
      <c r="C243" s="875"/>
      <c r="D243" s="875"/>
      <c r="E243" s="875"/>
      <c r="F243" s="875"/>
      <c r="G243" s="876"/>
      <c r="H243" s="874"/>
      <c r="I243" s="875"/>
      <c r="J243" s="875"/>
      <c r="K243" s="875"/>
      <c r="L243" s="876"/>
    </row>
    <row r="244" spans="2:13" x14ac:dyDescent="0.25">
      <c r="B244" s="874"/>
      <c r="C244" s="875"/>
      <c r="D244" s="875"/>
      <c r="E244" s="875"/>
      <c r="F244" s="875"/>
      <c r="G244" s="876"/>
      <c r="H244" s="874"/>
      <c r="I244" s="875"/>
      <c r="J244" s="875"/>
      <c r="K244" s="875"/>
      <c r="L244" s="876"/>
    </row>
    <row r="245" spans="2:13" x14ac:dyDescent="0.25">
      <c r="B245" s="874"/>
      <c r="C245" s="875"/>
      <c r="D245" s="875"/>
      <c r="E245" s="875"/>
      <c r="F245" s="875"/>
      <c r="G245" s="876"/>
      <c r="H245" s="874"/>
      <c r="I245" s="875"/>
      <c r="J245" s="875"/>
      <c r="K245" s="875"/>
      <c r="L245" s="876"/>
    </row>
    <row r="246" spans="2:13" x14ac:dyDescent="0.25">
      <c r="B246" s="874"/>
      <c r="C246" s="875"/>
      <c r="D246" s="875"/>
      <c r="E246" s="875"/>
      <c r="F246" s="875"/>
      <c r="G246" s="876"/>
      <c r="H246" s="874"/>
      <c r="I246" s="875"/>
      <c r="J246" s="875"/>
      <c r="K246" s="875"/>
      <c r="L246" s="876"/>
    </row>
    <row r="247" spans="2:13" x14ac:dyDescent="0.25">
      <c r="B247" s="874"/>
      <c r="C247" s="875"/>
      <c r="D247" s="875"/>
      <c r="E247" s="875"/>
      <c r="F247" s="875"/>
      <c r="G247" s="876"/>
      <c r="H247" s="874"/>
      <c r="I247" s="875"/>
      <c r="J247" s="875"/>
      <c r="K247" s="875"/>
      <c r="L247" s="876"/>
    </row>
    <row r="248" spans="2:13" ht="15" customHeight="1" x14ac:dyDescent="0.25">
      <c r="B248" s="1004" t="s">
        <v>1142</v>
      </c>
      <c r="C248" s="1005"/>
      <c r="D248" s="1005"/>
      <c r="E248" s="1005"/>
      <c r="F248" s="1005"/>
      <c r="G248" s="1006"/>
      <c r="H248" s="1004" t="s">
        <v>1142</v>
      </c>
      <c r="I248" s="1005"/>
      <c r="J248" s="1005"/>
      <c r="K248" s="1005"/>
      <c r="L248" s="1005"/>
      <c r="M248" s="1006"/>
    </row>
    <row r="249" spans="2:13" x14ac:dyDescent="0.25">
      <c r="B249" s="1007"/>
      <c r="C249" s="1008"/>
      <c r="D249" s="1008"/>
      <c r="E249" s="1008"/>
      <c r="F249" s="1008"/>
      <c r="G249" s="1009"/>
      <c r="H249" s="1007"/>
      <c r="I249" s="1008"/>
      <c r="J249" s="1008"/>
      <c r="K249" s="1008"/>
      <c r="L249" s="1008"/>
      <c r="M249" s="1009"/>
    </row>
    <row r="250" spans="2:13" x14ac:dyDescent="0.25">
      <c r="B250" s="874" t="s">
        <v>812</v>
      </c>
      <c r="C250" s="875"/>
      <c r="D250" s="875"/>
      <c r="E250" s="875"/>
      <c r="F250" s="875"/>
      <c r="G250" s="876"/>
      <c r="H250" s="874"/>
      <c r="I250" s="875"/>
      <c r="J250" s="875"/>
      <c r="K250" s="875"/>
      <c r="L250" s="876"/>
    </row>
    <row r="251" spans="2:13" x14ac:dyDescent="0.25">
      <c r="B251" s="874"/>
      <c r="C251" s="875"/>
      <c r="D251" s="875"/>
      <c r="E251" s="875"/>
      <c r="F251" s="875"/>
      <c r="G251" s="876"/>
      <c r="H251" s="874"/>
      <c r="I251" s="875"/>
      <c r="J251" s="875"/>
      <c r="K251" s="875"/>
      <c r="L251" s="876"/>
    </row>
    <row r="252" spans="2:13" ht="14.25" customHeight="1" x14ac:dyDescent="0.25">
      <c r="B252" s="874"/>
      <c r="C252" s="875"/>
      <c r="D252" s="875"/>
      <c r="E252" s="875"/>
      <c r="F252" s="875"/>
      <c r="G252" s="876"/>
      <c r="H252" s="874"/>
      <c r="I252" s="875"/>
      <c r="J252" s="875"/>
      <c r="K252" s="875"/>
      <c r="L252" s="876"/>
    </row>
    <row r="253" spans="2:13" x14ac:dyDescent="0.25">
      <c r="B253" s="874"/>
      <c r="C253" s="875"/>
      <c r="D253" s="875"/>
      <c r="E253" s="875"/>
      <c r="F253" s="875"/>
      <c r="G253" s="876"/>
      <c r="H253" s="874"/>
      <c r="I253" s="875"/>
      <c r="J253" s="875"/>
      <c r="K253" s="875"/>
      <c r="L253" s="876"/>
    </row>
    <row r="254" spans="2:13" x14ac:dyDescent="0.25">
      <c r="B254" s="874"/>
      <c r="C254" s="875"/>
      <c r="D254" s="875"/>
      <c r="E254" s="875"/>
      <c r="F254" s="875"/>
      <c r="G254" s="876"/>
      <c r="H254" s="874"/>
      <c r="I254" s="875"/>
      <c r="J254" s="875"/>
      <c r="K254" s="875"/>
      <c r="L254" s="876"/>
    </row>
    <row r="255" spans="2:13" x14ac:dyDescent="0.25">
      <c r="B255" s="874"/>
      <c r="C255" s="875"/>
      <c r="D255" s="875"/>
      <c r="E255" s="875"/>
      <c r="F255" s="875"/>
      <c r="G255" s="876"/>
      <c r="H255" s="874"/>
      <c r="I255" s="875"/>
      <c r="J255" s="875"/>
      <c r="K255" s="875"/>
      <c r="L255" s="876"/>
    </row>
    <row r="256" spans="2:13" x14ac:dyDescent="0.25">
      <c r="B256" s="874"/>
      <c r="C256" s="875"/>
      <c r="D256" s="875"/>
      <c r="E256" s="875"/>
      <c r="F256" s="875"/>
      <c r="G256" s="876"/>
      <c r="H256" s="874"/>
      <c r="I256" s="875"/>
      <c r="J256" s="875"/>
      <c r="K256" s="875"/>
      <c r="L256" s="876"/>
    </row>
    <row r="257" spans="2:12" x14ac:dyDescent="0.25">
      <c r="B257" s="874"/>
      <c r="C257" s="875"/>
      <c r="D257" s="875"/>
      <c r="E257" s="875"/>
      <c r="F257" s="875"/>
      <c r="G257" s="876"/>
      <c r="H257" s="874"/>
      <c r="I257" s="875"/>
      <c r="J257" s="875"/>
      <c r="K257" s="875"/>
      <c r="L257" s="876"/>
    </row>
    <row r="258" spans="2:12" x14ac:dyDescent="0.25">
      <c r="B258" s="874"/>
      <c r="C258" s="875"/>
      <c r="D258" s="875"/>
      <c r="E258" s="875"/>
      <c r="F258" s="875"/>
      <c r="G258" s="876"/>
      <c r="H258" s="874"/>
      <c r="I258" s="875"/>
      <c r="J258" s="875"/>
      <c r="K258" s="875"/>
      <c r="L258" s="876"/>
    </row>
    <row r="259" spans="2:12" x14ac:dyDescent="0.25">
      <c r="B259" s="874"/>
      <c r="C259" s="875"/>
      <c r="D259" s="875"/>
      <c r="E259" s="875"/>
      <c r="F259" s="875"/>
      <c r="G259" s="876"/>
      <c r="H259" s="874"/>
      <c r="I259" s="875"/>
      <c r="J259" s="875"/>
      <c r="K259" s="875"/>
      <c r="L259" s="876"/>
    </row>
    <row r="260" spans="2:12" x14ac:dyDescent="0.25">
      <c r="B260" s="874"/>
      <c r="C260" s="875"/>
      <c r="D260" s="875"/>
      <c r="E260" s="875"/>
      <c r="F260" s="875"/>
      <c r="G260" s="876"/>
      <c r="H260" s="874"/>
      <c r="I260" s="875"/>
      <c r="J260" s="875"/>
      <c r="K260" s="875"/>
      <c r="L260" s="876"/>
    </row>
    <row r="261" spans="2:12" x14ac:dyDescent="0.25">
      <c r="B261" s="874"/>
      <c r="C261" s="875"/>
      <c r="D261" s="875"/>
      <c r="E261" s="875"/>
      <c r="F261" s="875"/>
      <c r="G261" s="876"/>
      <c r="H261" s="874"/>
      <c r="I261" s="875"/>
      <c r="J261" s="875"/>
      <c r="K261" s="875"/>
      <c r="L261" s="876"/>
    </row>
    <row r="262" spans="2:12" x14ac:dyDescent="0.25">
      <c r="B262" s="874"/>
      <c r="C262" s="875"/>
      <c r="D262" s="875"/>
      <c r="E262" s="875"/>
      <c r="F262" s="875"/>
      <c r="G262" s="876"/>
      <c r="H262" s="874"/>
      <c r="I262" s="875"/>
      <c r="J262" s="875"/>
      <c r="K262" s="875"/>
      <c r="L262" s="876"/>
    </row>
    <row r="263" spans="2:12" x14ac:dyDescent="0.25">
      <c r="B263" s="874"/>
      <c r="C263" s="875"/>
      <c r="D263" s="875"/>
      <c r="E263" s="875"/>
      <c r="F263" s="875"/>
      <c r="G263" s="876"/>
      <c r="H263" s="874"/>
      <c r="I263" s="875"/>
      <c r="J263" s="875"/>
      <c r="K263" s="875"/>
      <c r="L263" s="876"/>
    </row>
    <row r="264" spans="2:12" x14ac:dyDescent="0.25">
      <c r="B264" s="999" t="s">
        <v>1143</v>
      </c>
      <c r="C264" s="1000"/>
      <c r="D264" s="1000"/>
      <c r="E264" s="1000"/>
      <c r="F264" s="1000"/>
      <c r="G264" s="1000"/>
      <c r="H264" s="999" t="s">
        <v>1144</v>
      </c>
      <c r="I264" s="1000"/>
      <c r="J264" s="1000"/>
      <c r="K264" s="1000"/>
      <c r="L264" s="1000"/>
    </row>
    <row r="265" spans="2:12" x14ac:dyDescent="0.25">
      <c r="B265" s="1000"/>
      <c r="C265" s="1000"/>
      <c r="D265" s="1000"/>
      <c r="E265" s="1000"/>
      <c r="F265" s="1000"/>
      <c r="G265" s="1000"/>
      <c r="H265" s="1000"/>
      <c r="I265" s="1000"/>
      <c r="J265" s="1000"/>
      <c r="K265" s="1000"/>
      <c r="L265" s="1000"/>
    </row>
    <row r="266" spans="2:12" x14ac:dyDescent="0.25">
      <c r="B266" s="874" t="s">
        <v>812</v>
      </c>
      <c r="C266" s="875"/>
      <c r="D266" s="875"/>
      <c r="E266" s="875"/>
      <c r="F266" s="875"/>
      <c r="G266" s="876"/>
      <c r="H266" s="874" t="s">
        <v>813</v>
      </c>
      <c r="I266" s="875"/>
      <c r="J266" s="875"/>
      <c r="K266" s="875"/>
      <c r="L266" s="876"/>
    </row>
    <row r="267" spans="2:12" x14ac:dyDescent="0.25">
      <c r="B267" s="874"/>
      <c r="C267" s="875"/>
      <c r="D267" s="875"/>
      <c r="E267" s="875"/>
      <c r="F267" s="875"/>
      <c r="G267" s="876"/>
      <c r="H267" s="874"/>
      <c r="I267" s="875"/>
      <c r="J267" s="875"/>
      <c r="K267" s="875"/>
      <c r="L267" s="876"/>
    </row>
    <row r="268" spans="2:12" x14ac:dyDescent="0.25">
      <c r="B268" s="874"/>
      <c r="C268" s="875"/>
      <c r="D268" s="875"/>
      <c r="E268" s="875"/>
      <c r="F268" s="875"/>
      <c r="G268" s="876"/>
      <c r="H268" s="874"/>
      <c r="I268" s="875"/>
      <c r="J268" s="875"/>
      <c r="K268" s="875"/>
      <c r="L268" s="876"/>
    </row>
    <row r="269" spans="2:12" x14ac:dyDescent="0.25">
      <c r="B269" s="874"/>
      <c r="C269" s="875"/>
      <c r="D269" s="875"/>
      <c r="E269" s="875"/>
      <c r="F269" s="875"/>
      <c r="G269" s="876"/>
      <c r="H269" s="874"/>
      <c r="I269" s="875"/>
      <c r="J269" s="875"/>
      <c r="K269" s="875"/>
      <c r="L269" s="876"/>
    </row>
    <row r="270" spans="2:12" x14ac:dyDescent="0.25">
      <c r="B270" s="874"/>
      <c r="C270" s="875"/>
      <c r="D270" s="875"/>
      <c r="E270" s="875"/>
      <c r="F270" s="875"/>
      <c r="G270" s="876"/>
      <c r="H270" s="874"/>
      <c r="I270" s="875"/>
      <c r="J270" s="875"/>
      <c r="K270" s="875"/>
      <c r="L270" s="876"/>
    </row>
    <row r="271" spans="2:12" x14ac:dyDescent="0.25">
      <c r="B271" s="874"/>
      <c r="C271" s="875"/>
      <c r="D271" s="875"/>
      <c r="E271" s="875"/>
      <c r="F271" s="875"/>
      <c r="G271" s="876"/>
      <c r="H271" s="874"/>
      <c r="I271" s="875"/>
      <c r="J271" s="875"/>
      <c r="K271" s="875"/>
      <c r="L271" s="876"/>
    </row>
    <row r="272" spans="2:12" x14ac:dyDescent="0.25">
      <c r="B272" s="874"/>
      <c r="C272" s="875"/>
      <c r="D272" s="875"/>
      <c r="E272" s="875"/>
      <c r="F272" s="875"/>
      <c r="G272" s="876"/>
      <c r="H272" s="874"/>
      <c r="I272" s="875"/>
      <c r="J272" s="875"/>
      <c r="K272" s="875"/>
      <c r="L272" s="876"/>
    </row>
    <row r="273" spans="2:12" x14ac:dyDescent="0.25">
      <c r="B273" s="874"/>
      <c r="C273" s="875"/>
      <c r="D273" s="875"/>
      <c r="E273" s="875"/>
      <c r="F273" s="875"/>
      <c r="G273" s="876"/>
      <c r="H273" s="874"/>
      <c r="I273" s="875"/>
      <c r="J273" s="875"/>
      <c r="K273" s="875"/>
      <c r="L273" s="876"/>
    </row>
    <row r="274" spans="2:12" x14ac:dyDescent="0.25">
      <c r="B274" s="874"/>
      <c r="C274" s="875"/>
      <c r="D274" s="875"/>
      <c r="E274" s="875"/>
      <c r="F274" s="875"/>
      <c r="G274" s="876"/>
      <c r="H274" s="874"/>
      <c r="I274" s="875"/>
      <c r="J274" s="875"/>
      <c r="K274" s="875"/>
      <c r="L274" s="876"/>
    </row>
    <row r="275" spans="2:12" x14ac:dyDescent="0.25">
      <c r="B275" s="874"/>
      <c r="C275" s="875"/>
      <c r="D275" s="875"/>
      <c r="E275" s="875"/>
      <c r="F275" s="875"/>
      <c r="G275" s="876"/>
      <c r="H275" s="874"/>
      <c r="I275" s="875"/>
      <c r="J275" s="875"/>
      <c r="K275" s="875"/>
      <c r="L275" s="876"/>
    </row>
    <row r="276" spans="2:12" x14ac:dyDescent="0.25">
      <c r="B276" s="874"/>
      <c r="C276" s="875"/>
      <c r="D276" s="875"/>
      <c r="E276" s="875"/>
      <c r="F276" s="875"/>
      <c r="G276" s="876"/>
      <c r="H276" s="874"/>
      <c r="I276" s="875"/>
      <c r="J276" s="875"/>
      <c r="K276" s="875"/>
      <c r="L276" s="876"/>
    </row>
    <row r="277" spans="2:12" x14ac:dyDescent="0.25">
      <c r="B277" s="874"/>
      <c r="C277" s="875"/>
      <c r="D277" s="875"/>
      <c r="E277" s="875"/>
      <c r="F277" s="875"/>
      <c r="G277" s="876"/>
      <c r="H277" s="874"/>
      <c r="I277" s="875"/>
      <c r="J277" s="875"/>
      <c r="K277" s="875"/>
      <c r="L277" s="876"/>
    </row>
    <row r="278" spans="2:12" x14ac:dyDescent="0.25">
      <c r="B278" s="874"/>
      <c r="C278" s="875"/>
      <c r="D278" s="875"/>
      <c r="E278" s="875"/>
      <c r="F278" s="875"/>
      <c r="G278" s="876"/>
      <c r="H278" s="874"/>
      <c r="I278" s="875"/>
      <c r="J278" s="875"/>
      <c r="K278" s="875"/>
      <c r="L278" s="876"/>
    </row>
    <row r="279" spans="2:12" x14ac:dyDescent="0.25">
      <c r="B279" s="874"/>
      <c r="C279" s="875"/>
      <c r="D279" s="875"/>
      <c r="E279" s="875"/>
      <c r="F279" s="875"/>
      <c r="G279" s="876"/>
      <c r="H279" s="874"/>
      <c r="I279" s="875"/>
      <c r="J279" s="875"/>
      <c r="K279" s="875"/>
      <c r="L279" s="876"/>
    </row>
    <row r="280" spans="2:12" x14ac:dyDescent="0.25">
      <c r="B280" s="999" t="s">
        <v>966</v>
      </c>
      <c r="C280" s="1000"/>
      <c r="D280" s="1000"/>
      <c r="E280" s="1000"/>
      <c r="F280" s="1000"/>
      <c r="G280" s="1000"/>
      <c r="H280" s="1000" t="s">
        <v>625</v>
      </c>
      <c r="I280" s="1000"/>
      <c r="J280" s="1000"/>
      <c r="K280" s="1000"/>
      <c r="L280" s="1000"/>
    </row>
    <row r="281" spans="2:12" x14ac:dyDescent="0.25">
      <c r="B281" s="1000"/>
      <c r="C281" s="1000"/>
      <c r="D281" s="1000"/>
      <c r="E281" s="1000"/>
      <c r="F281" s="1000"/>
      <c r="G281" s="1000"/>
      <c r="H281" s="1000"/>
      <c r="I281" s="1000"/>
      <c r="J281" s="1000"/>
      <c r="K281" s="1000"/>
      <c r="L281" s="1000"/>
    </row>
    <row r="282" spans="2:12" x14ac:dyDescent="0.25">
      <c r="B282" s="874" t="s">
        <v>812</v>
      </c>
      <c r="C282" s="875"/>
      <c r="D282" s="875"/>
      <c r="E282" s="875"/>
      <c r="F282" s="875"/>
      <c r="G282" s="876"/>
      <c r="H282" s="874" t="s">
        <v>813</v>
      </c>
      <c r="I282" s="875"/>
      <c r="J282" s="875"/>
      <c r="K282" s="875"/>
      <c r="L282" s="876"/>
    </row>
    <row r="283" spans="2:12" x14ac:dyDescent="0.25">
      <c r="B283" s="874"/>
      <c r="C283" s="875"/>
      <c r="D283" s="875"/>
      <c r="E283" s="875"/>
      <c r="F283" s="875"/>
      <c r="G283" s="876"/>
      <c r="H283" s="874"/>
      <c r="I283" s="875"/>
      <c r="J283" s="875"/>
      <c r="K283" s="875"/>
      <c r="L283" s="876"/>
    </row>
    <row r="284" spans="2:12" x14ac:dyDescent="0.25">
      <c r="B284" s="874"/>
      <c r="C284" s="875"/>
      <c r="D284" s="875"/>
      <c r="E284" s="875"/>
      <c r="F284" s="875"/>
      <c r="G284" s="876"/>
      <c r="H284" s="874"/>
      <c r="I284" s="875"/>
      <c r="J284" s="875"/>
      <c r="K284" s="875"/>
      <c r="L284" s="876"/>
    </row>
    <row r="285" spans="2:12" x14ac:dyDescent="0.25">
      <c r="B285" s="874"/>
      <c r="C285" s="875"/>
      <c r="D285" s="875"/>
      <c r="E285" s="875"/>
      <c r="F285" s="875"/>
      <c r="G285" s="876"/>
      <c r="H285" s="874"/>
      <c r="I285" s="875"/>
      <c r="J285" s="875"/>
      <c r="K285" s="875"/>
      <c r="L285" s="876"/>
    </row>
    <row r="286" spans="2:12" x14ac:dyDescent="0.25">
      <c r="B286" s="874"/>
      <c r="C286" s="875"/>
      <c r="D286" s="875"/>
      <c r="E286" s="875"/>
      <c r="F286" s="875"/>
      <c r="G286" s="876"/>
      <c r="H286" s="874"/>
      <c r="I286" s="875"/>
      <c r="J286" s="875"/>
      <c r="K286" s="875"/>
      <c r="L286" s="876"/>
    </row>
    <row r="287" spans="2:12" x14ac:dyDescent="0.25">
      <c r="B287" s="874"/>
      <c r="C287" s="875"/>
      <c r="D287" s="875"/>
      <c r="E287" s="875"/>
      <c r="F287" s="875"/>
      <c r="G287" s="876"/>
      <c r="H287" s="874"/>
      <c r="I287" s="875"/>
      <c r="J287" s="875"/>
      <c r="K287" s="875"/>
      <c r="L287" s="876"/>
    </row>
    <row r="288" spans="2:12" x14ac:dyDescent="0.25">
      <c r="B288" s="874"/>
      <c r="C288" s="875"/>
      <c r="D288" s="875"/>
      <c r="E288" s="875"/>
      <c r="F288" s="875"/>
      <c r="G288" s="876"/>
      <c r="H288" s="874"/>
      <c r="I288" s="875"/>
      <c r="J288" s="875"/>
      <c r="K288" s="875"/>
      <c r="L288" s="876"/>
    </row>
    <row r="289" spans="2:12" x14ac:dyDescent="0.25">
      <c r="B289" s="874"/>
      <c r="C289" s="875"/>
      <c r="D289" s="875"/>
      <c r="E289" s="875"/>
      <c r="F289" s="875"/>
      <c r="G289" s="876"/>
      <c r="H289" s="874"/>
      <c r="I289" s="875"/>
      <c r="J289" s="875"/>
      <c r="K289" s="875"/>
      <c r="L289" s="876"/>
    </row>
    <row r="290" spans="2:12" x14ac:dyDescent="0.25">
      <c r="B290" s="874"/>
      <c r="C290" s="875"/>
      <c r="D290" s="875"/>
      <c r="E290" s="875"/>
      <c r="F290" s="875"/>
      <c r="G290" s="876"/>
      <c r="H290" s="874"/>
      <c r="I290" s="875"/>
      <c r="J290" s="875"/>
      <c r="K290" s="875"/>
      <c r="L290" s="876"/>
    </row>
    <row r="291" spans="2:12" x14ac:dyDescent="0.25">
      <c r="B291" s="874"/>
      <c r="C291" s="875"/>
      <c r="D291" s="875"/>
      <c r="E291" s="875"/>
      <c r="F291" s="875"/>
      <c r="G291" s="876"/>
      <c r="H291" s="874"/>
      <c r="I291" s="875"/>
      <c r="J291" s="875"/>
      <c r="K291" s="875"/>
      <c r="L291" s="876"/>
    </row>
    <row r="292" spans="2:12" x14ac:dyDescent="0.25">
      <c r="B292" s="874"/>
      <c r="C292" s="875"/>
      <c r="D292" s="875"/>
      <c r="E292" s="875"/>
      <c r="F292" s="875"/>
      <c r="G292" s="876"/>
      <c r="H292" s="874"/>
      <c r="I292" s="875"/>
      <c r="J292" s="875"/>
      <c r="K292" s="875"/>
      <c r="L292" s="876"/>
    </row>
    <row r="293" spans="2:12" x14ac:dyDescent="0.25">
      <c r="B293" s="874"/>
      <c r="C293" s="875"/>
      <c r="D293" s="875"/>
      <c r="E293" s="875"/>
      <c r="F293" s="875"/>
      <c r="G293" s="876"/>
      <c r="H293" s="874"/>
      <c r="I293" s="875"/>
      <c r="J293" s="875"/>
      <c r="K293" s="875"/>
      <c r="L293" s="876"/>
    </row>
    <row r="294" spans="2:12" x14ac:dyDescent="0.25">
      <c r="B294" s="874"/>
      <c r="C294" s="875"/>
      <c r="D294" s="875"/>
      <c r="E294" s="875"/>
      <c r="F294" s="875"/>
      <c r="G294" s="876"/>
      <c r="H294" s="874"/>
      <c r="I294" s="875"/>
      <c r="J294" s="875"/>
      <c r="K294" s="875"/>
      <c r="L294" s="876"/>
    </row>
    <row r="295" spans="2:12" x14ac:dyDescent="0.25">
      <c r="B295" s="874"/>
      <c r="C295" s="875"/>
      <c r="D295" s="875"/>
      <c r="E295" s="875"/>
      <c r="F295" s="875"/>
      <c r="G295" s="876"/>
      <c r="H295" s="874"/>
      <c r="I295" s="875"/>
      <c r="J295" s="875"/>
      <c r="K295" s="875"/>
      <c r="L295" s="876"/>
    </row>
    <row r="296" spans="2:12" ht="15" customHeight="1" x14ac:dyDescent="0.25">
      <c r="B296" s="1004" t="s">
        <v>1145</v>
      </c>
      <c r="C296" s="1005"/>
      <c r="D296" s="1005"/>
      <c r="E296" s="1005"/>
      <c r="F296" s="1005"/>
      <c r="G296" s="1006"/>
      <c r="H296" s="999" t="s">
        <v>1145</v>
      </c>
      <c r="I296" s="1000"/>
      <c r="J296" s="1000"/>
      <c r="K296" s="1000"/>
      <c r="L296" s="1000"/>
    </row>
    <row r="297" spans="2:12" x14ac:dyDescent="0.25">
      <c r="B297" s="1007"/>
      <c r="C297" s="1008"/>
      <c r="D297" s="1008"/>
      <c r="E297" s="1008"/>
      <c r="F297" s="1008"/>
      <c r="G297" s="1009"/>
      <c r="H297" s="1000"/>
      <c r="I297" s="1000"/>
      <c r="J297" s="1000"/>
      <c r="K297" s="1000"/>
      <c r="L297" s="1000"/>
    </row>
    <row r="298" spans="2:12" x14ac:dyDescent="0.25">
      <c r="B298" s="874" t="s">
        <v>812</v>
      </c>
      <c r="C298" s="875"/>
      <c r="D298" s="875"/>
      <c r="E298" s="875"/>
      <c r="F298" s="875"/>
      <c r="G298" s="876"/>
      <c r="H298" s="874" t="s">
        <v>813</v>
      </c>
      <c r="I298" s="875"/>
      <c r="J298" s="875"/>
      <c r="K298" s="875"/>
      <c r="L298" s="876"/>
    </row>
    <row r="299" spans="2:12" x14ac:dyDescent="0.25">
      <c r="B299" s="874"/>
      <c r="C299" s="875"/>
      <c r="D299" s="875"/>
      <c r="E299" s="875"/>
      <c r="F299" s="875"/>
      <c r="G299" s="876"/>
      <c r="H299" s="874"/>
      <c r="I299" s="875"/>
      <c r="J299" s="875"/>
      <c r="K299" s="875"/>
      <c r="L299" s="876"/>
    </row>
    <row r="300" spans="2:12" x14ac:dyDescent="0.25">
      <c r="B300" s="874"/>
      <c r="C300" s="875"/>
      <c r="D300" s="875"/>
      <c r="E300" s="875"/>
      <c r="F300" s="875"/>
      <c r="G300" s="876"/>
      <c r="H300" s="874"/>
      <c r="I300" s="875"/>
      <c r="J300" s="875"/>
      <c r="K300" s="875"/>
      <c r="L300" s="876"/>
    </row>
    <row r="301" spans="2:12" x14ac:dyDescent="0.25">
      <c r="B301" s="874"/>
      <c r="C301" s="875"/>
      <c r="D301" s="875"/>
      <c r="E301" s="875"/>
      <c r="F301" s="875"/>
      <c r="G301" s="876"/>
      <c r="H301" s="874"/>
      <c r="I301" s="875"/>
      <c r="J301" s="875"/>
      <c r="K301" s="875"/>
      <c r="L301" s="876"/>
    </row>
    <row r="302" spans="2:12" x14ac:dyDescent="0.25">
      <c r="B302" s="874"/>
      <c r="C302" s="875"/>
      <c r="D302" s="875"/>
      <c r="E302" s="875"/>
      <c r="F302" s="875"/>
      <c r="G302" s="876"/>
      <c r="H302" s="874"/>
      <c r="I302" s="875"/>
      <c r="J302" s="875"/>
      <c r="K302" s="875"/>
      <c r="L302" s="876"/>
    </row>
    <row r="303" spans="2:12" x14ac:dyDescent="0.25">
      <c r="B303" s="874"/>
      <c r="C303" s="875"/>
      <c r="D303" s="875"/>
      <c r="E303" s="875"/>
      <c r="F303" s="875"/>
      <c r="G303" s="876"/>
      <c r="H303" s="874"/>
      <c r="I303" s="875"/>
      <c r="J303" s="875"/>
      <c r="K303" s="875"/>
      <c r="L303" s="876"/>
    </row>
    <row r="304" spans="2:12" x14ac:dyDescent="0.25">
      <c r="B304" s="874"/>
      <c r="C304" s="875"/>
      <c r="D304" s="875"/>
      <c r="E304" s="875"/>
      <c r="F304" s="875"/>
      <c r="G304" s="876"/>
      <c r="H304" s="874"/>
      <c r="I304" s="875"/>
      <c r="J304" s="875"/>
      <c r="K304" s="875"/>
      <c r="L304" s="876"/>
    </row>
    <row r="305" spans="2:12" x14ac:dyDescent="0.25">
      <c r="B305" s="874"/>
      <c r="C305" s="875"/>
      <c r="D305" s="875"/>
      <c r="E305" s="875"/>
      <c r="F305" s="875"/>
      <c r="G305" s="876"/>
      <c r="H305" s="874"/>
      <c r="I305" s="875"/>
      <c r="J305" s="875"/>
      <c r="K305" s="875"/>
      <c r="L305" s="876"/>
    </row>
    <row r="306" spans="2:12" x14ac:dyDescent="0.25">
      <c r="B306" s="874"/>
      <c r="C306" s="875"/>
      <c r="D306" s="875"/>
      <c r="E306" s="875"/>
      <c r="F306" s="875"/>
      <c r="G306" s="876"/>
      <c r="H306" s="874"/>
      <c r="I306" s="875"/>
      <c r="J306" s="875"/>
      <c r="K306" s="875"/>
      <c r="L306" s="876"/>
    </row>
    <row r="307" spans="2:12" x14ac:dyDescent="0.25">
      <c r="B307" s="874"/>
      <c r="C307" s="875"/>
      <c r="D307" s="875"/>
      <c r="E307" s="875"/>
      <c r="F307" s="875"/>
      <c r="G307" s="876"/>
      <c r="H307" s="874"/>
      <c r="I307" s="875"/>
      <c r="J307" s="875"/>
      <c r="K307" s="875"/>
      <c r="L307" s="876"/>
    </row>
    <row r="308" spans="2:12" x14ac:dyDescent="0.25">
      <c r="B308" s="874"/>
      <c r="C308" s="875"/>
      <c r="D308" s="875"/>
      <c r="E308" s="875"/>
      <c r="F308" s="875"/>
      <c r="G308" s="876"/>
      <c r="H308" s="874"/>
      <c r="I308" s="875"/>
      <c r="J308" s="875"/>
      <c r="K308" s="875"/>
      <c r="L308" s="876"/>
    </row>
    <row r="309" spans="2:12" x14ac:dyDescent="0.25">
      <c r="B309" s="874"/>
      <c r="C309" s="875"/>
      <c r="D309" s="875"/>
      <c r="E309" s="875"/>
      <c r="F309" s="875"/>
      <c r="G309" s="876"/>
      <c r="H309" s="874"/>
      <c r="I309" s="875"/>
      <c r="J309" s="875"/>
      <c r="K309" s="875"/>
      <c r="L309" s="876"/>
    </row>
    <row r="310" spans="2:12" x14ac:dyDescent="0.25">
      <c r="B310" s="874"/>
      <c r="C310" s="875"/>
      <c r="D310" s="875"/>
      <c r="E310" s="875"/>
      <c r="F310" s="875"/>
      <c r="G310" s="876"/>
      <c r="H310" s="874"/>
      <c r="I310" s="875"/>
      <c r="J310" s="875"/>
      <c r="K310" s="875"/>
      <c r="L310" s="876"/>
    </row>
    <row r="311" spans="2:12" x14ac:dyDescent="0.25">
      <c r="B311" s="874"/>
      <c r="C311" s="875"/>
      <c r="D311" s="875"/>
      <c r="E311" s="875"/>
      <c r="F311" s="875"/>
      <c r="G311" s="876"/>
      <c r="H311" s="874"/>
      <c r="I311" s="875"/>
      <c r="J311" s="875"/>
      <c r="K311" s="875"/>
      <c r="L311" s="876"/>
    </row>
    <row r="312" spans="2:12" x14ac:dyDescent="0.25">
      <c r="B312" s="999" t="s">
        <v>873</v>
      </c>
      <c r="C312" s="1000"/>
      <c r="D312" s="1000"/>
      <c r="E312" s="1000"/>
      <c r="F312" s="1000"/>
      <c r="G312" s="1000"/>
      <c r="H312" s="999" t="s">
        <v>936</v>
      </c>
      <c r="I312" s="1000"/>
      <c r="J312" s="1000"/>
      <c r="K312" s="1000"/>
      <c r="L312" s="1000"/>
    </row>
    <row r="313" spans="2:12" x14ac:dyDescent="0.25">
      <c r="B313" s="1000"/>
      <c r="C313" s="1000"/>
      <c r="D313" s="1000"/>
      <c r="E313" s="1000"/>
      <c r="F313" s="1000"/>
      <c r="G313" s="1000"/>
      <c r="H313" s="1000"/>
      <c r="I313" s="1000"/>
      <c r="J313" s="1000"/>
      <c r="K313" s="1000"/>
      <c r="L313" s="1000"/>
    </row>
    <row r="314" spans="2:12" x14ac:dyDescent="0.25">
      <c r="B314" s="874" t="s">
        <v>812</v>
      </c>
      <c r="C314" s="875"/>
      <c r="D314" s="875"/>
      <c r="E314" s="875"/>
      <c r="F314" s="875"/>
      <c r="G314" s="876"/>
      <c r="H314" s="874" t="s">
        <v>813</v>
      </c>
      <c r="I314" s="875"/>
      <c r="J314" s="875"/>
      <c r="K314" s="875"/>
      <c r="L314" s="876"/>
    </row>
    <row r="315" spans="2:12" x14ac:dyDescent="0.25">
      <c r="B315" s="874"/>
      <c r="C315" s="875"/>
      <c r="D315" s="875"/>
      <c r="E315" s="875"/>
      <c r="F315" s="875"/>
      <c r="G315" s="876"/>
      <c r="H315" s="874"/>
      <c r="I315" s="875"/>
      <c r="J315" s="875"/>
      <c r="K315" s="875"/>
      <c r="L315" s="876"/>
    </row>
    <row r="316" spans="2:12" x14ac:dyDescent="0.25">
      <c r="B316" s="874"/>
      <c r="C316" s="875"/>
      <c r="D316" s="875"/>
      <c r="E316" s="875"/>
      <c r="F316" s="875"/>
      <c r="G316" s="876"/>
      <c r="H316" s="874"/>
      <c r="I316" s="875"/>
      <c r="J316" s="875"/>
      <c r="K316" s="875"/>
      <c r="L316" s="876"/>
    </row>
    <row r="317" spans="2:12" x14ac:dyDescent="0.25">
      <c r="B317" s="874"/>
      <c r="C317" s="875"/>
      <c r="D317" s="875"/>
      <c r="E317" s="875"/>
      <c r="F317" s="875"/>
      <c r="G317" s="876"/>
      <c r="H317" s="874"/>
      <c r="I317" s="875"/>
      <c r="J317" s="875"/>
      <c r="K317" s="875"/>
      <c r="L317" s="876"/>
    </row>
    <row r="318" spans="2:12" x14ac:dyDescent="0.25">
      <c r="B318" s="874"/>
      <c r="C318" s="875"/>
      <c r="D318" s="875"/>
      <c r="E318" s="875"/>
      <c r="F318" s="875"/>
      <c r="G318" s="876"/>
      <c r="H318" s="874"/>
      <c r="I318" s="875"/>
      <c r="J318" s="875"/>
      <c r="K318" s="875"/>
      <c r="L318" s="876"/>
    </row>
    <row r="319" spans="2:12" x14ac:dyDescent="0.25">
      <c r="B319" s="874"/>
      <c r="C319" s="875"/>
      <c r="D319" s="875"/>
      <c r="E319" s="875"/>
      <c r="F319" s="875"/>
      <c r="G319" s="876"/>
      <c r="H319" s="874"/>
      <c r="I319" s="875"/>
      <c r="J319" s="875"/>
      <c r="K319" s="875"/>
      <c r="L319" s="876"/>
    </row>
    <row r="320" spans="2:12" x14ac:dyDescent="0.25">
      <c r="B320" s="874"/>
      <c r="C320" s="875"/>
      <c r="D320" s="875"/>
      <c r="E320" s="875"/>
      <c r="F320" s="875"/>
      <c r="G320" s="876"/>
      <c r="H320" s="874"/>
      <c r="I320" s="875"/>
      <c r="J320" s="875"/>
      <c r="K320" s="875"/>
      <c r="L320" s="876"/>
    </row>
    <row r="321" spans="2:12" x14ac:dyDescent="0.25">
      <c r="B321" s="874"/>
      <c r="C321" s="875"/>
      <c r="D321" s="875"/>
      <c r="E321" s="875"/>
      <c r="F321" s="875"/>
      <c r="G321" s="876"/>
      <c r="H321" s="874"/>
      <c r="I321" s="875"/>
      <c r="J321" s="875"/>
      <c r="K321" s="875"/>
      <c r="L321" s="876"/>
    </row>
    <row r="322" spans="2:12" x14ac:dyDescent="0.25">
      <c r="B322" s="874"/>
      <c r="C322" s="875"/>
      <c r="D322" s="875"/>
      <c r="E322" s="875"/>
      <c r="F322" s="875"/>
      <c r="G322" s="876"/>
      <c r="H322" s="874"/>
      <c r="I322" s="875"/>
      <c r="J322" s="875"/>
      <c r="K322" s="875"/>
      <c r="L322" s="876"/>
    </row>
    <row r="323" spans="2:12" x14ac:dyDescent="0.25">
      <c r="B323" s="874"/>
      <c r="C323" s="875"/>
      <c r="D323" s="875"/>
      <c r="E323" s="875"/>
      <c r="F323" s="875"/>
      <c r="G323" s="876"/>
      <c r="H323" s="874"/>
      <c r="I323" s="875"/>
      <c r="J323" s="875"/>
      <c r="K323" s="875"/>
      <c r="L323" s="876"/>
    </row>
    <row r="324" spans="2:12" x14ac:dyDescent="0.25">
      <c r="B324" s="874"/>
      <c r="C324" s="875"/>
      <c r="D324" s="875"/>
      <c r="E324" s="875"/>
      <c r="F324" s="875"/>
      <c r="G324" s="876"/>
      <c r="H324" s="874"/>
      <c r="I324" s="875"/>
      <c r="J324" s="875"/>
      <c r="K324" s="875"/>
      <c r="L324" s="876"/>
    </row>
    <row r="325" spans="2:12" x14ac:dyDescent="0.25">
      <c r="B325" s="874"/>
      <c r="C325" s="875"/>
      <c r="D325" s="875"/>
      <c r="E325" s="875"/>
      <c r="F325" s="875"/>
      <c r="G325" s="876"/>
      <c r="H325" s="874"/>
      <c r="I325" s="875"/>
      <c r="J325" s="875"/>
      <c r="K325" s="875"/>
      <c r="L325" s="876"/>
    </row>
    <row r="326" spans="2:12" x14ac:dyDescent="0.25">
      <c r="B326" s="874"/>
      <c r="C326" s="875"/>
      <c r="D326" s="875"/>
      <c r="E326" s="875"/>
      <c r="F326" s="875"/>
      <c r="G326" s="876"/>
      <c r="H326" s="874"/>
      <c r="I326" s="875"/>
      <c r="J326" s="875"/>
      <c r="K326" s="875"/>
      <c r="L326" s="876"/>
    </row>
    <row r="327" spans="2:12" x14ac:dyDescent="0.25">
      <c r="B327" s="874"/>
      <c r="C327" s="875"/>
      <c r="D327" s="875"/>
      <c r="E327" s="875"/>
      <c r="F327" s="875"/>
      <c r="G327" s="876"/>
      <c r="H327" s="874"/>
      <c r="I327" s="875"/>
      <c r="J327" s="875"/>
      <c r="K327" s="875"/>
      <c r="L327" s="876"/>
    </row>
    <row r="328" spans="2:12" ht="15" customHeight="1" x14ac:dyDescent="0.25">
      <c r="B328" s="1004" t="s">
        <v>1146</v>
      </c>
      <c r="C328" s="1005"/>
      <c r="D328" s="1005"/>
      <c r="E328" s="1005"/>
      <c r="F328" s="1005"/>
      <c r="G328" s="1006"/>
      <c r="H328" s="999" t="s">
        <v>1146</v>
      </c>
      <c r="I328" s="1000"/>
      <c r="J328" s="1000"/>
      <c r="K328" s="1000"/>
      <c r="L328" s="1000"/>
    </row>
    <row r="329" spans="2:12" x14ac:dyDescent="0.25">
      <c r="B329" s="1007"/>
      <c r="C329" s="1008"/>
      <c r="D329" s="1008"/>
      <c r="E329" s="1008"/>
      <c r="F329" s="1008"/>
      <c r="G329" s="1009"/>
      <c r="H329" s="1000"/>
      <c r="I329" s="1000"/>
      <c r="J329" s="1000"/>
      <c r="K329" s="1000"/>
      <c r="L329" s="1000"/>
    </row>
    <row r="330" spans="2:12" x14ac:dyDescent="0.25">
      <c r="B330" s="874" t="s">
        <v>812</v>
      </c>
      <c r="C330" s="875"/>
      <c r="D330" s="875"/>
      <c r="E330" s="875"/>
      <c r="F330" s="875"/>
      <c r="G330" s="876"/>
      <c r="H330" s="874" t="s">
        <v>813</v>
      </c>
      <c r="I330" s="875"/>
      <c r="J330" s="875"/>
      <c r="K330" s="875"/>
      <c r="L330" s="876"/>
    </row>
    <row r="331" spans="2:12" x14ac:dyDescent="0.25">
      <c r="B331" s="874"/>
      <c r="C331" s="875"/>
      <c r="D331" s="875"/>
      <c r="E331" s="875"/>
      <c r="F331" s="875"/>
      <c r="G331" s="876"/>
      <c r="H331" s="874"/>
      <c r="I331" s="875"/>
      <c r="J331" s="875"/>
      <c r="K331" s="875"/>
      <c r="L331" s="876"/>
    </row>
    <row r="332" spans="2:12" x14ac:dyDescent="0.25">
      <c r="B332" s="874"/>
      <c r="C332" s="875"/>
      <c r="D332" s="875"/>
      <c r="E332" s="875"/>
      <c r="F332" s="875"/>
      <c r="G332" s="876"/>
      <c r="H332" s="874"/>
      <c r="I332" s="875"/>
      <c r="J332" s="875"/>
      <c r="K332" s="875"/>
      <c r="L332" s="876"/>
    </row>
    <row r="333" spans="2:12" x14ac:dyDescent="0.25">
      <c r="B333" s="874"/>
      <c r="C333" s="875"/>
      <c r="D333" s="875"/>
      <c r="E333" s="875"/>
      <c r="F333" s="875"/>
      <c r="G333" s="876"/>
      <c r="H333" s="874"/>
      <c r="I333" s="875"/>
      <c r="J333" s="875"/>
      <c r="K333" s="875"/>
      <c r="L333" s="876"/>
    </row>
    <row r="334" spans="2:12" x14ac:dyDescent="0.25">
      <c r="B334" s="874"/>
      <c r="C334" s="875"/>
      <c r="D334" s="875"/>
      <c r="E334" s="875"/>
      <c r="F334" s="875"/>
      <c r="G334" s="876"/>
      <c r="H334" s="874"/>
      <c r="I334" s="875"/>
      <c r="J334" s="875"/>
      <c r="K334" s="875"/>
      <c r="L334" s="876"/>
    </row>
    <row r="335" spans="2:12" x14ac:dyDescent="0.25">
      <c r="B335" s="874"/>
      <c r="C335" s="875"/>
      <c r="D335" s="875"/>
      <c r="E335" s="875"/>
      <c r="F335" s="875"/>
      <c r="G335" s="876"/>
      <c r="H335" s="874"/>
      <c r="I335" s="875"/>
      <c r="J335" s="875"/>
      <c r="K335" s="875"/>
      <c r="L335" s="876"/>
    </row>
    <row r="336" spans="2:12" x14ac:dyDescent="0.25">
      <c r="B336" s="874"/>
      <c r="C336" s="875"/>
      <c r="D336" s="875"/>
      <c r="E336" s="875"/>
      <c r="F336" s="875"/>
      <c r="G336" s="876"/>
      <c r="H336" s="874"/>
      <c r="I336" s="875"/>
      <c r="J336" s="875"/>
      <c r="K336" s="875"/>
      <c r="L336" s="876"/>
    </row>
    <row r="337" spans="2:12" x14ac:dyDescent="0.25">
      <c r="B337" s="874"/>
      <c r="C337" s="875"/>
      <c r="D337" s="875"/>
      <c r="E337" s="875"/>
      <c r="F337" s="875"/>
      <c r="G337" s="876"/>
      <c r="H337" s="874"/>
      <c r="I337" s="875"/>
      <c r="J337" s="875"/>
      <c r="K337" s="875"/>
      <c r="L337" s="876"/>
    </row>
    <row r="338" spans="2:12" x14ac:dyDescent="0.25">
      <c r="B338" s="874"/>
      <c r="C338" s="875"/>
      <c r="D338" s="875"/>
      <c r="E338" s="875"/>
      <c r="F338" s="875"/>
      <c r="G338" s="876"/>
      <c r="H338" s="874"/>
      <c r="I338" s="875"/>
      <c r="J338" s="875"/>
      <c r="K338" s="875"/>
      <c r="L338" s="876"/>
    </row>
    <row r="339" spans="2:12" x14ac:dyDescent="0.25">
      <c r="B339" s="874"/>
      <c r="C339" s="875"/>
      <c r="D339" s="875"/>
      <c r="E339" s="875"/>
      <c r="F339" s="875"/>
      <c r="G339" s="876"/>
      <c r="H339" s="874"/>
      <c r="I339" s="875"/>
      <c r="J339" s="875"/>
      <c r="K339" s="875"/>
      <c r="L339" s="876"/>
    </row>
    <row r="340" spans="2:12" x14ac:dyDescent="0.25">
      <c r="B340" s="874"/>
      <c r="C340" s="875"/>
      <c r="D340" s="875"/>
      <c r="E340" s="875"/>
      <c r="F340" s="875"/>
      <c r="G340" s="876"/>
      <c r="H340" s="874"/>
      <c r="I340" s="875"/>
      <c r="J340" s="875"/>
      <c r="K340" s="875"/>
      <c r="L340" s="876"/>
    </row>
    <row r="341" spans="2:12" x14ac:dyDescent="0.25">
      <c r="B341" s="874"/>
      <c r="C341" s="875"/>
      <c r="D341" s="875"/>
      <c r="E341" s="875"/>
      <c r="F341" s="875"/>
      <c r="G341" s="876"/>
      <c r="H341" s="874"/>
      <c r="I341" s="875"/>
      <c r="J341" s="875"/>
      <c r="K341" s="875"/>
      <c r="L341" s="876"/>
    </row>
    <row r="342" spans="2:12" x14ac:dyDescent="0.25">
      <c r="B342" s="874"/>
      <c r="C342" s="875"/>
      <c r="D342" s="875"/>
      <c r="E342" s="875"/>
      <c r="F342" s="875"/>
      <c r="G342" s="876"/>
      <c r="H342" s="874"/>
      <c r="I342" s="875"/>
      <c r="J342" s="875"/>
      <c r="K342" s="875"/>
      <c r="L342" s="876"/>
    </row>
    <row r="343" spans="2:12" x14ac:dyDescent="0.25">
      <c r="B343" s="874"/>
      <c r="C343" s="875"/>
      <c r="D343" s="875"/>
      <c r="E343" s="875"/>
      <c r="F343" s="875"/>
      <c r="G343" s="876"/>
      <c r="H343" s="874"/>
      <c r="I343" s="875"/>
      <c r="J343" s="875"/>
      <c r="K343" s="875"/>
      <c r="L343" s="876"/>
    </row>
    <row r="344" spans="2:12" ht="15" customHeight="1" x14ac:dyDescent="0.25">
      <c r="B344" s="1004" t="s">
        <v>1147</v>
      </c>
      <c r="C344" s="1005"/>
      <c r="D344" s="1005"/>
      <c r="E344" s="1005"/>
      <c r="F344" s="1005"/>
      <c r="G344" s="1006"/>
      <c r="H344" s="1004" t="s">
        <v>1148</v>
      </c>
      <c r="I344" s="1005"/>
      <c r="J344" s="1005"/>
      <c r="K344" s="1005"/>
      <c r="L344" s="1006"/>
    </row>
    <row r="345" spans="2:12" x14ac:dyDescent="0.25">
      <c r="B345" s="1007"/>
      <c r="C345" s="1008"/>
      <c r="D345" s="1008"/>
      <c r="E345" s="1008"/>
      <c r="F345" s="1008"/>
      <c r="G345" s="1009"/>
      <c r="H345" s="1007"/>
      <c r="I345" s="1008"/>
      <c r="J345" s="1008"/>
      <c r="K345" s="1008"/>
      <c r="L345" s="1009"/>
    </row>
    <row r="346" spans="2:12" x14ac:dyDescent="0.25">
      <c r="B346" s="874" t="s">
        <v>812</v>
      </c>
      <c r="C346" s="875"/>
      <c r="D346" s="875"/>
      <c r="E346" s="875"/>
      <c r="F346" s="875"/>
      <c r="G346" s="876"/>
      <c r="H346" s="874" t="s">
        <v>813</v>
      </c>
      <c r="I346" s="875"/>
      <c r="J346" s="875"/>
      <c r="K346" s="875"/>
      <c r="L346" s="876"/>
    </row>
    <row r="347" spans="2:12" x14ac:dyDescent="0.25">
      <c r="B347" s="874"/>
      <c r="C347" s="875"/>
      <c r="D347" s="875"/>
      <c r="E347" s="875"/>
      <c r="F347" s="875"/>
      <c r="G347" s="876"/>
      <c r="H347" s="874"/>
      <c r="I347" s="875"/>
      <c r="J347" s="875"/>
      <c r="K347" s="875"/>
      <c r="L347" s="876"/>
    </row>
    <row r="348" spans="2:12" x14ac:dyDescent="0.25">
      <c r="B348" s="874"/>
      <c r="C348" s="875"/>
      <c r="D348" s="875"/>
      <c r="E348" s="875"/>
      <c r="F348" s="875"/>
      <c r="G348" s="876"/>
      <c r="H348" s="874"/>
      <c r="I348" s="875"/>
      <c r="J348" s="875"/>
      <c r="K348" s="875"/>
      <c r="L348" s="876"/>
    </row>
    <row r="349" spans="2:12" x14ac:dyDescent="0.25">
      <c r="B349" s="874"/>
      <c r="C349" s="875"/>
      <c r="D349" s="875"/>
      <c r="E349" s="875"/>
      <c r="F349" s="875"/>
      <c r="G349" s="876"/>
      <c r="H349" s="874"/>
      <c r="I349" s="875"/>
      <c r="J349" s="875"/>
      <c r="K349" s="875"/>
      <c r="L349" s="876"/>
    </row>
    <row r="350" spans="2:12" x14ac:dyDescent="0.25">
      <c r="B350" s="874"/>
      <c r="C350" s="875"/>
      <c r="D350" s="875"/>
      <c r="E350" s="875"/>
      <c r="F350" s="875"/>
      <c r="G350" s="876"/>
      <c r="H350" s="874"/>
      <c r="I350" s="875"/>
      <c r="J350" s="875"/>
      <c r="K350" s="875"/>
      <c r="L350" s="876"/>
    </row>
    <row r="351" spans="2:12" x14ac:dyDescent="0.25">
      <c r="B351" s="874"/>
      <c r="C351" s="875"/>
      <c r="D351" s="875"/>
      <c r="E351" s="875"/>
      <c r="F351" s="875"/>
      <c r="G351" s="876"/>
      <c r="H351" s="874"/>
      <c r="I351" s="875"/>
      <c r="J351" s="875"/>
      <c r="K351" s="875"/>
      <c r="L351" s="876"/>
    </row>
    <row r="352" spans="2:12" x14ac:dyDescent="0.25">
      <c r="B352" s="874"/>
      <c r="C352" s="875"/>
      <c r="D352" s="875"/>
      <c r="E352" s="875"/>
      <c r="F352" s="875"/>
      <c r="G352" s="876"/>
      <c r="H352" s="874"/>
      <c r="I352" s="875"/>
      <c r="J352" s="875"/>
      <c r="K352" s="875"/>
      <c r="L352" s="876"/>
    </row>
    <row r="353" spans="2:12" x14ac:dyDescent="0.25">
      <c r="B353" s="874"/>
      <c r="C353" s="875"/>
      <c r="D353" s="875"/>
      <c r="E353" s="875"/>
      <c r="F353" s="875"/>
      <c r="G353" s="876"/>
      <c r="H353" s="874"/>
      <c r="I353" s="875"/>
      <c r="J353" s="875"/>
      <c r="K353" s="875"/>
      <c r="L353" s="876"/>
    </row>
    <row r="354" spans="2:12" x14ac:dyDescent="0.25">
      <c r="B354" s="874"/>
      <c r="C354" s="875"/>
      <c r="D354" s="875"/>
      <c r="E354" s="875"/>
      <c r="F354" s="875"/>
      <c r="G354" s="876"/>
      <c r="H354" s="874"/>
      <c r="I354" s="875"/>
      <c r="J354" s="875"/>
      <c r="K354" s="875"/>
      <c r="L354" s="876"/>
    </row>
    <row r="355" spans="2:12" x14ac:dyDescent="0.25">
      <c r="B355" s="874"/>
      <c r="C355" s="875"/>
      <c r="D355" s="875"/>
      <c r="E355" s="875"/>
      <c r="F355" s="875"/>
      <c r="G355" s="876"/>
      <c r="H355" s="874"/>
      <c r="I355" s="875"/>
      <c r="J355" s="875"/>
      <c r="K355" s="875"/>
      <c r="L355" s="876"/>
    </row>
    <row r="356" spans="2:12" x14ac:dyDescent="0.25">
      <c r="B356" s="874"/>
      <c r="C356" s="875"/>
      <c r="D356" s="875"/>
      <c r="E356" s="875"/>
      <c r="F356" s="875"/>
      <c r="G356" s="876"/>
      <c r="H356" s="874"/>
      <c r="I356" s="875"/>
      <c r="J356" s="875"/>
      <c r="K356" s="875"/>
      <c r="L356" s="876"/>
    </row>
    <row r="357" spans="2:12" x14ac:dyDescent="0.25">
      <c r="B357" s="874"/>
      <c r="C357" s="875"/>
      <c r="D357" s="875"/>
      <c r="E357" s="875"/>
      <c r="F357" s="875"/>
      <c r="G357" s="876"/>
      <c r="H357" s="874"/>
      <c r="I357" s="875"/>
      <c r="J357" s="875"/>
      <c r="K357" s="875"/>
      <c r="L357" s="876"/>
    </row>
    <row r="358" spans="2:12" x14ac:dyDescent="0.25">
      <c r="B358" s="874"/>
      <c r="C358" s="875"/>
      <c r="D358" s="875"/>
      <c r="E358" s="875"/>
      <c r="F358" s="875"/>
      <c r="G358" s="876"/>
      <c r="H358" s="874"/>
      <c r="I358" s="875"/>
      <c r="J358" s="875"/>
      <c r="K358" s="875"/>
      <c r="L358" s="876"/>
    </row>
    <row r="359" spans="2:12" x14ac:dyDescent="0.25">
      <c r="B359" s="874"/>
      <c r="C359" s="875"/>
      <c r="D359" s="875"/>
      <c r="E359" s="875"/>
      <c r="F359" s="875"/>
      <c r="G359" s="876"/>
      <c r="H359" s="874"/>
      <c r="I359" s="875"/>
      <c r="J359" s="875"/>
      <c r="K359" s="875"/>
      <c r="L359" s="876"/>
    </row>
    <row r="360" spans="2:12" x14ac:dyDescent="0.25">
      <c r="B360" s="999" t="s">
        <v>937</v>
      </c>
      <c r="C360" s="1000"/>
      <c r="D360" s="1000"/>
      <c r="E360" s="1000"/>
      <c r="F360" s="1000"/>
      <c r="G360" s="1000"/>
      <c r="H360" s="999" t="s">
        <v>937</v>
      </c>
      <c r="I360" s="1000"/>
      <c r="J360" s="1000"/>
      <c r="K360" s="1000"/>
      <c r="L360" s="1000"/>
    </row>
    <row r="361" spans="2:12" x14ac:dyDescent="0.25">
      <c r="B361" s="1000"/>
      <c r="C361" s="1000"/>
      <c r="D361" s="1000"/>
      <c r="E361" s="1000"/>
      <c r="F361" s="1000"/>
      <c r="G361" s="1000"/>
      <c r="H361" s="1000"/>
      <c r="I361" s="1000"/>
      <c r="J361" s="1000"/>
      <c r="K361" s="1000"/>
      <c r="L361" s="1000"/>
    </row>
    <row r="362" spans="2:12" x14ac:dyDescent="0.25">
      <c r="B362" s="874" t="s">
        <v>812</v>
      </c>
      <c r="C362" s="875"/>
      <c r="D362" s="875"/>
      <c r="E362" s="875"/>
      <c r="F362" s="875"/>
      <c r="G362" s="876"/>
      <c r="H362" s="874" t="s">
        <v>813</v>
      </c>
      <c r="I362" s="875"/>
      <c r="J362" s="875"/>
      <c r="K362" s="875"/>
      <c r="L362" s="876"/>
    </row>
    <row r="363" spans="2:12" x14ac:dyDescent="0.25">
      <c r="B363" s="874"/>
      <c r="C363" s="875"/>
      <c r="D363" s="875"/>
      <c r="E363" s="875"/>
      <c r="F363" s="875"/>
      <c r="G363" s="876"/>
      <c r="H363" s="874"/>
      <c r="I363" s="875"/>
      <c r="J363" s="875"/>
      <c r="K363" s="875"/>
      <c r="L363" s="876"/>
    </row>
    <row r="364" spans="2:12" x14ac:dyDescent="0.25">
      <c r="B364" s="874"/>
      <c r="C364" s="875"/>
      <c r="D364" s="875"/>
      <c r="E364" s="875"/>
      <c r="F364" s="875"/>
      <c r="G364" s="876"/>
      <c r="H364" s="874"/>
      <c r="I364" s="875"/>
      <c r="J364" s="875"/>
      <c r="K364" s="875"/>
      <c r="L364" s="876"/>
    </row>
    <row r="365" spans="2:12" x14ac:dyDescent="0.25">
      <c r="B365" s="874"/>
      <c r="C365" s="875"/>
      <c r="D365" s="875"/>
      <c r="E365" s="875"/>
      <c r="F365" s="875"/>
      <c r="G365" s="876"/>
      <c r="H365" s="874"/>
      <c r="I365" s="875"/>
      <c r="J365" s="875"/>
      <c r="K365" s="875"/>
      <c r="L365" s="876"/>
    </row>
    <row r="366" spans="2:12" x14ac:dyDescent="0.25">
      <c r="B366" s="874"/>
      <c r="C366" s="875"/>
      <c r="D366" s="875"/>
      <c r="E366" s="875"/>
      <c r="F366" s="875"/>
      <c r="G366" s="876"/>
      <c r="H366" s="874"/>
      <c r="I366" s="875"/>
      <c r="J366" s="875"/>
      <c r="K366" s="875"/>
      <c r="L366" s="876"/>
    </row>
    <row r="367" spans="2:12" x14ac:dyDescent="0.25">
      <c r="B367" s="874"/>
      <c r="C367" s="875"/>
      <c r="D367" s="875"/>
      <c r="E367" s="875"/>
      <c r="F367" s="875"/>
      <c r="G367" s="876"/>
      <c r="H367" s="874"/>
      <c r="I367" s="875"/>
      <c r="J367" s="875"/>
      <c r="K367" s="875"/>
      <c r="L367" s="876"/>
    </row>
    <row r="368" spans="2:12" x14ac:dyDescent="0.25">
      <c r="B368" s="874"/>
      <c r="C368" s="875"/>
      <c r="D368" s="875"/>
      <c r="E368" s="875"/>
      <c r="F368" s="875"/>
      <c r="G368" s="876"/>
      <c r="H368" s="874"/>
      <c r="I368" s="875"/>
      <c r="J368" s="875"/>
      <c r="K368" s="875"/>
      <c r="L368" s="876"/>
    </row>
    <row r="369" spans="2:12" x14ac:dyDescent="0.25">
      <c r="B369" s="874"/>
      <c r="C369" s="875"/>
      <c r="D369" s="875"/>
      <c r="E369" s="875"/>
      <c r="F369" s="875"/>
      <c r="G369" s="876"/>
      <c r="H369" s="874"/>
      <c r="I369" s="875"/>
      <c r="J369" s="875"/>
      <c r="K369" s="875"/>
      <c r="L369" s="876"/>
    </row>
    <row r="370" spans="2:12" x14ac:dyDescent="0.25">
      <c r="B370" s="874"/>
      <c r="C370" s="875"/>
      <c r="D370" s="875"/>
      <c r="E370" s="875"/>
      <c r="F370" s="875"/>
      <c r="G370" s="876"/>
      <c r="H370" s="874"/>
      <c r="I370" s="875"/>
      <c r="J370" s="875"/>
      <c r="K370" s="875"/>
      <c r="L370" s="876"/>
    </row>
    <row r="371" spans="2:12" x14ac:dyDescent="0.25">
      <c r="B371" s="874"/>
      <c r="C371" s="875"/>
      <c r="D371" s="875"/>
      <c r="E371" s="875"/>
      <c r="F371" s="875"/>
      <c r="G371" s="876"/>
      <c r="H371" s="874"/>
      <c r="I371" s="875"/>
      <c r="J371" s="875"/>
      <c r="K371" s="875"/>
      <c r="L371" s="876"/>
    </row>
    <row r="372" spans="2:12" x14ac:dyDescent="0.25">
      <c r="B372" s="874"/>
      <c r="C372" s="875"/>
      <c r="D372" s="875"/>
      <c r="E372" s="875"/>
      <c r="F372" s="875"/>
      <c r="G372" s="876"/>
      <c r="H372" s="874"/>
      <c r="I372" s="875"/>
      <c r="J372" s="875"/>
      <c r="K372" s="875"/>
      <c r="L372" s="876"/>
    </row>
    <row r="373" spans="2:12" x14ac:dyDescent="0.25">
      <c r="B373" s="874"/>
      <c r="C373" s="875"/>
      <c r="D373" s="875"/>
      <c r="E373" s="875"/>
      <c r="F373" s="875"/>
      <c r="G373" s="876"/>
      <c r="H373" s="874"/>
      <c r="I373" s="875"/>
      <c r="J373" s="875"/>
      <c r="K373" s="875"/>
      <c r="L373" s="876"/>
    </row>
    <row r="374" spans="2:12" x14ac:dyDescent="0.25">
      <c r="B374" s="874"/>
      <c r="C374" s="875"/>
      <c r="D374" s="875"/>
      <c r="E374" s="875"/>
      <c r="F374" s="875"/>
      <c r="G374" s="876"/>
      <c r="H374" s="874"/>
      <c r="I374" s="875"/>
      <c r="J374" s="875"/>
      <c r="K374" s="875"/>
      <c r="L374" s="876"/>
    </row>
    <row r="375" spans="2:12" x14ac:dyDescent="0.25">
      <c r="B375" s="874"/>
      <c r="C375" s="875"/>
      <c r="D375" s="875"/>
      <c r="E375" s="875"/>
      <c r="F375" s="875"/>
      <c r="G375" s="876"/>
      <c r="H375" s="874"/>
      <c r="I375" s="875"/>
      <c r="J375" s="875"/>
      <c r="K375" s="875"/>
      <c r="L375" s="876"/>
    </row>
    <row r="376" spans="2:12" x14ac:dyDescent="0.25">
      <c r="B376" s="999" t="s">
        <v>938</v>
      </c>
      <c r="C376" s="1000"/>
      <c r="D376" s="1000"/>
      <c r="E376" s="1000"/>
      <c r="F376" s="1000"/>
      <c r="G376" s="1000"/>
      <c r="H376" s="999" t="s">
        <v>939</v>
      </c>
      <c r="I376" s="1000"/>
      <c r="J376" s="1000"/>
      <c r="K376" s="1000"/>
      <c r="L376" s="1000"/>
    </row>
    <row r="377" spans="2:12" x14ac:dyDescent="0.25">
      <c r="B377" s="1000"/>
      <c r="C377" s="1000"/>
      <c r="D377" s="1000"/>
      <c r="E377" s="1000"/>
      <c r="F377" s="1000"/>
      <c r="G377" s="1000"/>
      <c r="H377" s="1000"/>
      <c r="I377" s="1000"/>
      <c r="J377" s="1000"/>
      <c r="K377" s="1000"/>
      <c r="L377" s="1000"/>
    </row>
    <row r="378" spans="2:12" x14ac:dyDescent="0.25">
      <c r="B378" s="874" t="s">
        <v>812</v>
      </c>
      <c r="C378" s="875"/>
      <c r="D378" s="875"/>
      <c r="E378" s="875"/>
      <c r="F378" s="875"/>
      <c r="G378" s="876"/>
      <c r="H378" s="874" t="s">
        <v>813</v>
      </c>
      <c r="I378" s="875"/>
      <c r="J378" s="875"/>
      <c r="K378" s="875"/>
      <c r="L378" s="876"/>
    </row>
    <row r="379" spans="2:12" x14ac:dyDescent="0.25">
      <c r="B379" s="874"/>
      <c r="C379" s="875"/>
      <c r="D379" s="875"/>
      <c r="E379" s="875"/>
      <c r="F379" s="875"/>
      <c r="G379" s="876"/>
      <c r="H379" s="874"/>
      <c r="I379" s="875"/>
      <c r="J379" s="875"/>
      <c r="K379" s="875"/>
      <c r="L379" s="876"/>
    </row>
    <row r="380" spans="2:12" x14ac:dyDescent="0.25">
      <c r="B380" s="874"/>
      <c r="C380" s="875"/>
      <c r="D380" s="875"/>
      <c r="E380" s="875"/>
      <c r="F380" s="875"/>
      <c r="G380" s="876"/>
      <c r="H380" s="874"/>
      <c r="I380" s="875"/>
      <c r="J380" s="875"/>
      <c r="K380" s="875"/>
      <c r="L380" s="876"/>
    </row>
    <row r="381" spans="2:12" x14ac:dyDescent="0.25">
      <c r="B381" s="874"/>
      <c r="C381" s="875"/>
      <c r="D381" s="875"/>
      <c r="E381" s="875"/>
      <c r="F381" s="875"/>
      <c r="G381" s="876"/>
      <c r="H381" s="874"/>
      <c r="I381" s="875"/>
      <c r="J381" s="875"/>
      <c r="K381" s="875"/>
      <c r="L381" s="876"/>
    </row>
    <row r="382" spans="2:12" x14ac:dyDescent="0.25">
      <c r="B382" s="874"/>
      <c r="C382" s="875"/>
      <c r="D382" s="875"/>
      <c r="E382" s="875"/>
      <c r="F382" s="875"/>
      <c r="G382" s="876"/>
      <c r="H382" s="874"/>
      <c r="I382" s="875"/>
      <c r="J382" s="875"/>
      <c r="K382" s="875"/>
      <c r="L382" s="876"/>
    </row>
    <row r="383" spans="2:12" x14ac:dyDescent="0.25">
      <c r="B383" s="874"/>
      <c r="C383" s="875"/>
      <c r="D383" s="875"/>
      <c r="E383" s="875"/>
      <c r="F383" s="875"/>
      <c r="G383" s="876"/>
      <c r="H383" s="874"/>
      <c r="I383" s="875"/>
      <c r="J383" s="875"/>
      <c r="K383" s="875"/>
      <c r="L383" s="876"/>
    </row>
    <row r="384" spans="2:12" x14ac:dyDescent="0.25">
      <c r="B384" s="874"/>
      <c r="C384" s="875"/>
      <c r="D384" s="875"/>
      <c r="E384" s="875"/>
      <c r="F384" s="875"/>
      <c r="G384" s="876"/>
      <c r="H384" s="874"/>
      <c r="I384" s="875"/>
      <c r="J384" s="875"/>
      <c r="K384" s="875"/>
      <c r="L384" s="876"/>
    </row>
    <row r="385" spans="2:12" x14ac:dyDescent="0.25">
      <c r="B385" s="874"/>
      <c r="C385" s="875"/>
      <c r="D385" s="875"/>
      <c r="E385" s="875"/>
      <c r="F385" s="875"/>
      <c r="G385" s="876"/>
      <c r="H385" s="874"/>
      <c r="I385" s="875"/>
      <c r="J385" s="875"/>
      <c r="K385" s="875"/>
      <c r="L385" s="876"/>
    </row>
    <row r="386" spans="2:12" x14ac:dyDescent="0.25">
      <c r="B386" s="874"/>
      <c r="C386" s="875"/>
      <c r="D386" s="875"/>
      <c r="E386" s="875"/>
      <c r="F386" s="875"/>
      <c r="G386" s="876"/>
      <c r="H386" s="874"/>
      <c r="I386" s="875"/>
      <c r="J386" s="875"/>
      <c r="K386" s="875"/>
      <c r="L386" s="876"/>
    </row>
    <row r="387" spans="2:12" x14ac:dyDescent="0.25">
      <c r="B387" s="874"/>
      <c r="C387" s="875"/>
      <c r="D387" s="875"/>
      <c r="E387" s="875"/>
      <c r="F387" s="875"/>
      <c r="G387" s="876"/>
      <c r="H387" s="874"/>
      <c r="I387" s="875"/>
      <c r="J387" s="875"/>
      <c r="K387" s="875"/>
      <c r="L387" s="876"/>
    </row>
    <row r="388" spans="2:12" x14ac:dyDescent="0.25">
      <c r="B388" s="874"/>
      <c r="C388" s="875"/>
      <c r="D388" s="875"/>
      <c r="E388" s="875"/>
      <c r="F388" s="875"/>
      <c r="G388" s="876"/>
      <c r="H388" s="874"/>
      <c r="I388" s="875"/>
      <c r="J388" s="875"/>
      <c r="K388" s="875"/>
      <c r="L388" s="876"/>
    </row>
    <row r="389" spans="2:12" x14ac:dyDescent="0.25">
      <c r="B389" s="874"/>
      <c r="C389" s="875"/>
      <c r="D389" s="875"/>
      <c r="E389" s="875"/>
      <c r="F389" s="875"/>
      <c r="G389" s="876"/>
      <c r="H389" s="874"/>
      <c r="I389" s="875"/>
      <c r="J389" s="875"/>
      <c r="K389" s="875"/>
      <c r="L389" s="876"/>
    </row>
    <row r="390" spans="2:12" x14ac:dyDescent="0.25">
      <c r="B390" s="874"/>
      <c r="C390" s="875"/>
      <c r="D390" s="875"/>
      <c r="E390" s="875"/>
      <c r="F390" s="875"/>
      <c r="G390" s="876"/>
      <c r="H390" s="874"/>
      <c r="I390" s="875"/>
      <c r="J390" s="875"/>
      <c r="K390" s="875"/>
      <c r="L390" s="876"/>
    </row>
    <row r="391" spans="2:12" x14ac:dyDescent="0.25">
      <c r="B391" s="874"/>
      <c r="C391" s="875"/>
      <c r="D391" s="875"/>
      <c r="E391" s="875"/>
      <c r="F391" s="875"/>
      <c r="G391" s="876"/>
      <c r="H391" s="874"/>
      <c r="I391" s="875"/>
      <c r="J391" s="875"/>
      <c r="K391" s="875"/>
      <c r="L391" s="876"/>
    </row>
    <row r="392" spans="2:12" x14ac:dyDescent="0.25">
      <c r="B392" s="1000" t="s">
        <v>814</v>
      </c>
      <c r="C392" s="1000"/>
      <c r="D392" s="1000"/>
      <c r="E392" s="1000"/>
      <c r="F392" s="1000"/>
      <c r="G392" s="1000"/>
      <c r="H392" s="1000" t="s">
        <v>682</v>
      </c>
      <c r="I392" s="1000"/>
      <c r="J392" s="1000"/>
      <c r="K392" s="1000"/>
      <c r="L392" s="1000"/>
    </row>
    <row r="393" spans="2:12" x14ac:dyDescent="0.25">
      <c r="B393" s="1000"/>
      <c r="C393" s="1000"/>
      <c r="D393" s="1000"/>
      <c r="E393" s="1000"/>
      <c r="F393" s="1000"/>
      <c r="G393" s="1000"/>
      <c r="H393" s="1000"/>
      <c r="I393" s="1000"/>
      <c r="J393" s="1000"/>
      <c r="K393" s="1000"/>
      <c r="L393" s="1000"/>
    </row>
    <row r="394" spans="2:12" x14ac:dyDescent="0.25">
      <c r="B394" s="874" t="s">
        <v>812</v>
      </c>
      <c r="C394" s="875"/>
      <c r="D394" s="875"/>
      <c r="E394" s="875"/>
      <c r="F394" s="875"/>
      <c r="G394" s="876"/>
      <c r="H394" s="874" t="s">
        <v>813</v>
      </c>
      <c r="I394" s="875"/>
      <c r="J394" s="875"/>
      <c r="K394" s="875"/>
      <c r="L394" s="876"/>
    </row>
    <row r="395" spans="2:12" x14ac:dyDescent="0.25">
      <c r="B395" s="874"/>
      <c r="C395" s="875"/>
      <c r="D395" s="875"/>
      <c r="E395" s="875"/>
      <c r="F395" s="875"/>
      <c r="G395" s="876"/>
      <c r="H395" s="874"/>
      <c r="I395" s="875"/>
      <c r="J395" s="875"/>
      <c r="K395" s="875"/>
      <c r="L395" s="876"/>
    </row>
    <row r="396" spans="2:12" x14ac:dyDescent="0.25">
      <c r="B396" s="874"/>
      <c r="C396" s="875"/>
      <c r="D396" s="875"/>
      <c r="E396" s="875"/>
      <c r="F396" s="875"/>
      <c r="G396" s="876"/>
      <c r="H396" s="874"/>
      <c r="I396" s="875"/>
      <c r="J396" s="875"/>
      <c r="K396" s="875"/>
      <c r="L396" s="876"/>
    </row>
    <row r="397" spans="2:12" x14ac:dyDescent="0.25">
      <c r="B397" s="874"/>
      <c r="C397" s="875"/>
      <c r="D397" s="875"/>
      <c r="E397" s="875"/>
      <c r="F397" s="875"/>
      <c r="G397" s="876"/>
      <c r="H397" s="874"/>
      <c r="I397" s="875"/>
      <c r="J397" s="875"/>
      <c r="K397" s="875"/>
      <c r="L397" s="876"/>
    </row>
    <row r="398" spans="2:12" x14ac:dyDescent="0.25">
      <c r="B398" s="874"/>
      <c r="C398" s="875"/>
      <c r="D398" s="875"/>
      <c r="E398" s="875"/>
      <c r="F398" s="875"/>
      <c r="G398" s="876"/>
      <c r="H398" s="874"/>
      <c r="I398" s="875"/>
      <c r="J398" s="875"/>
      <c r="K398" s="875"/>
      <c r="L398" s="876"/>
    </row>
    <row r="399" spans="2:12" x14ac:dyDescent="0.25">
      <c r="B399" s="874"/>
      <c r="C399" s="875"/>
      <c r="D399" s="875"/>
      <c r="E399" s="875"/>
      <c r="F399" s="875"/>
      <c r="G399" s="876"/>
      <c r="H399" s="874"/>
      <c r="I399" s="875"/>
      <c r="J399" s="875"/>
      <c r="K399" s="875"/>
      <c r="L399" s="876"/>
    </row>
    <row r="400" spans="2:12" x14ac:dyDescent="0.25">
      <c r="B400" s="874"/>
      <c r="C400" s="875"/>
      <c r="D400" s="875"/>
      <c r="E400" s="875"/>
      <c r="F400" s="875"/>
      <c r="G400" s="876"/>
      <c r="H400" s="874"/>
      <c r="I400" s="875"/>
      <c r="J400" s="875"/>
      <c r="K400" s="875"/>
      <c r="L400" s="876"/>
    </row>
    <row r="401" spans="2:12" x14ac:dyDescent="0.25">
      <c r="B401" s="874"/>
      <c r="C401" s="875"/>
      <c r="D401" s="875"/>
      <c r="E401" s="875"/>
      <c r="F401" s="875"/>
      <c r="G401" s="876"/>
      <c r="H401" s="874"/>
      <c r="I401" s="875"/>
      <c r="J401" s="875"/>
      <c r="K401" s="875"/>
      <c r="L401" s="876"/>
    </row>
    <row r="402" spans="2:12" x14ac:dyDescent="0.25">
      <c r="B402" s="874"/>
      <c r="C402" s="875"/>
      <c r="D402" s="875"/>
      <c r="E402" s="875"/>
      <c r="F402" s="875"/>
      <c r="G402" s="876"/>
      <c r="H402" s="874"/>
      <c r="I402" s="875"/>
      <c r="J402" s="875"/>
      <c r="K402" s="875"/>
      <c r="L402" s="876"/>
    </row>
    <row r="403" spans="2:12" x14ac:dyDescent="0.25">
      <c r="B403" s="874"/>
      <c r="C403" s="875"/>
      <c r="D403" s="875"/>
      <c r="E403" s="875"/>
      <c r="F403" s="875"/>
      <c r="G403" s="876"/>
      <c r="H403" s="874"/>
      <c r="I403" s="875"/>
      <c r="J403" s="875"/>
      <c r="K403" s="875"/>
      <c r="L403" s="876"/>
    </row>
    <row r="404" spans="2:12" x14ac:dyDescent="0.25">
      <c r="B404" s="874"/>
      <c r="C404" s="875"/>
      <c r="D404" s="875"/>
      <c r="E404" s="875"/>
      <c r="F404" s="875"/>
      <c r="G404" s="876"/>
      <c r="H404" s="874"/>
      <c r="I404" s="875"/>
      <c r="J404" s="875"/>
      <c r="K404" s="875"/>
      <c r="L404" s="876"/>
    </row>
    <row r="405" spans="2:12" x14ac:dyDescent="0.25">
      <c r="B405" s="874"/>
      <c r="C405" s="875"/>
      <c r="D405" s="875"/>
      <c r="E405" s="875"/>
      <c r="F405" s="875"/>
      <c r="G405" s="876"/>
      <c r="H405" s="874"/>
      <c r="I405" s="875"/>
      <c r="J405" s="875"/>
      <c r="K405" s="875"/>
      <c r="L405" s="876"/>
    </row>
    <row r="406" spans="2:12" x14ac:dyDescent="0.25">
      <c r="B406" s="874"/>
      <c r="C406" s="875"/>
      <c r="D406" s="875"/>
      <c r="E406" s="875"/>
      <c r="F406" s="875"/>
      <c r="G406" s="876"/>
      <c r="H406" s="874"/>
      <c r="I406" s="875"/>
      <c r="J406" s="875"/>
      <c r="K406" s="875"/>
      <c r="L406" s="876"/>
    </row>
    <row r="407" spans="2:12" x14ac:dyDescent="0.25">
      <c r="B407" s="874"/>
      <c r="C407" s="875"/>
      <c r="D407" s="875"/>
      <c r="E407" s="875"/>
      <c r="F407" s="875"/>
      <c r="G407" s="876"/>
      <c r="H407" s="874"/>
      <c r="I407" s="875"/>
      <c r="J407" s="875"/>
      <c r="K407" s="875"/>
      <c r="L407" s="876"/>
    </row>
    <row r="408" spans="2:12" ht="15" customHeight="1" x14ac:dyDescent="0.25">
      <c r="B408" s="1004" t="s">
        <v>1149</v>
      </c>
      <c r="C408" s="1005"/>
      <c r="D408" s="1005"/>
      <c r="E408" s="1005"/>
      <c r="F408" s="1005"/>
      <c r="G408" s="1006"/>
      <c r="H408" s="1004" t="s">
        <v>1149</v>
      </c>
      <c r="I408" s="1005"/>
      <c r="J408" s="1005"/>
      <c r="K408" s="1005"/>
      <c r="L408" s="1006"/>
    </row>
    <row r="409" spans="2:12" ht="26.25" customHeight="1" x14ac:dyDescent="0.25">
      <c r="B409" s="1007"/>
      <c r="C409" s="1008"/>
      <c r="D409" s="1008"/>
      <c r="E409" s="1008"/>
      <c r="F409" s="1008"/>
      <c r="G409" s="1009"/>
      <c r="H409" s="1007"/>
      <c r="I409" s="1008"/>
      <c r="J409" s="1008"/>
      <c r="K409" s="1008"/>
      <c r="L409" s="1009"/>
    </row>
    <row r="410" spans="2:12" x14ac:dyDescent="0.25">
      <c r="B410" s="874" t="s">
        <v>812</v>
      </c>
      <c r="C410" s="875"/>
      <c r="D410" s="875"/>
      <c r="E410" s="875"/>
      <c r="F410" s="875"/>
      <c r="G410" s="876"/>
      <c r="H410" s="874" t="s">
        <v>813</v>
      </c>
      <c r="I410" s="875"/>
      <c r="J410" s="875"/>
      <c r="K410" s="875"/>
      <c r="L410" s="876"/>
    </row>
    <row r="411" spans="2:12" x14ac:dyDescent="0.25">
      <c r="B411" s="874"/>
      <c r="C411" s="875"/>
      <c r="D411" s="875"/>
      <c r="E411" s="875"/>
      <c r="F411" s="875"/>
      <c r="G411" s="876"/>
      <c r="H411" s="874"/>
      <c r="I411" s="875"/>
      <c r="J411" s="875"/>
      <c r="K411" s="875"/>
      <c r="L411" s="876"/>
    </row>
    <row r="412" spans="2:12" x14ac:dyDescent="0.25">
      <c r="B412" s="874"/>
      <c r="C412" s="875"/>
      <c r="D412" s="875"/>
      <c r="E412" s="875"/>
      <c r="F412" s="875"/>
      <c r="G412" s="876"/>
      <c r="H412" s="874"/>
      <c r="I412" s="875"/>
      <c r="J412" s="875"/>
      <c r="K412" s="875"/>
      <c r="L412" s="876"/>
    </row>
    <row r="413" spans="2:12" x14ac:dyDescent="0.25">
      <c r="B413" s="874"/>
      <c r="C413" s="875"/>
      <c r="D413" s="875"/>
      <c r="E413" s="875"/>
      <c r="F413" s="875"/>
      <c r="G413" s="876"/>
      <c r="H413" s="874"/>
      <c r="I413" s="875"/>
      <c r="J413" s="875"/>
      <c r="K413" s="875"/>
      <c r="L413" s="876"/>
    </row>
    <row r="414" spans="2:12" x14ac:dyDescent="0.25">
      <c r="B414" s="874"/>
      <c r="C414" s="875"/>
      <c r="D414" s="875"/>
      <c r="E414" s="875"/>
      <c r="F414" s="875"/>
      <c r="G414" s="876"/>
      <c r="H414" s="874"/>
      <c r="I414" s="875"/>
      <c r="J414" s="875"/>
      <c r="K414" s="875"/>
      <c r="L414" s="876"/>
    </row>
    <row r="415" spans="2:12" x14ac:dyDescent="0.25">
      <c r="B415" s="874"/>
      <c r="C415" s="875"/>
      <c r="D415" s="875"/>
      <c r="E415" s="875"/>
      <c r="F415" s="875"/>
      <c r="G415" s="876"/>
      <c r="H415" s="874"/>
      <c r="I415" s="875"/>
      <c r="J415" s="875"/>
      <c r="K415" s="875"/>
      <c r="L415" s="876"/>
    </row>
    <row r="416" spans="2:12" x14ac:dyDescent="0.25">
      <c r="B416" s="874"/>
      <c r="C416" s="875"/>
      <c r="D416" s="875"/>
      <c r="E416" s="875"/>
      <c r="F416" s="875"/>
      <c r="G416" s="876"/>
      <c r="H416" s="874"/>
      <c r="I416" s="875"/>
      <c r="J416" s="875"/>
      <c r="K416" s="875"/>
      <c r="L416" s="876"/>
    </row>
    <row r="417" spans="2:12" x14ac:dyDescent="0.25">
      <c r="B417" s="874"/>
      <c r="C417" s="875"/>
      <c r="D417" s="875"/>
      <c r="E417" s="875"/>
      <c r="F417" s="875"/>
      <c r="G417" s="876"/>
      <c r="H417" s="874"/>
      <c r="I417" s="875"/>
      <c r="J417" s="875"/>
      <c r="K417" s="875"/>
      <c r="L417" s="876"/>
    </row>
    <row r="418" spans="2:12" x14ac:dyDescent="0.25">
      <c r="B418" s="874"/>
      <c r="C418" s="875"/>
      <c r="D418" s="875"/>
      <c r="E418" s="875"/>
      <c r="F418" s="875"/>
      <c r="G418" s="876"/>
      <c r="H418" s="874"/>
      <c r="I418" s="875"/>
      <c r="J418" s="875"/>
      <c r="K418" s="875"/>
      <c r="L418" s="876"/>
    </row>
    <row r="419" spans="2:12" x14ac:dyDescent="0.25">
      <c r="B419" s="874"/>
      <c r="C419" s="875"/>
      <c r="D419" s="875"/>
      <c r="E419" s="875"/>
      <c r="F419" s="875"/>
      <c r="G419" s="876"/>
      <c r="H419" s="874"/>
      <c r="I419" s="875"/>
      <c r="J419" s="875"/>
      <c r="K419" s="875"/>
      <c r="L419" s="876"/>
    </row>
    <row r="420" spans="2:12" x14ac:dyDescent="0.25">
      <c r="B420" s="874"/>
      <c r="C420" s="875"/>
      <c r="D420" s="875"/>
      <c r="E420" s="875"/>
      <c r="F420" s="875"/>
      <c r="G420" s="876"/>
      <c r="H420" s="874"/>
      <c r="I420" s="875"/>
      <c r="J420" s="875"/>
      <c r="K420" s="875"/>
      <c r="L420" s="876"/>
    </row>
    <row r="421" spans="2:12" x14ac:dyDescent="0.25">
      <c r="B421" s="874"/>
      <c r="C421" s="875"/>
      <c r="D421" s="875"/>
      <c r="E421" s="875"/>
      <c r="F421" s="875"/>
      <c r="G421" s="876"/>
      <c r="H421" s="874"/>
      <c r="I421" s="875"/>
      <c r="J421" s="875"/>
      <c r="K421" s="875"/>
      <c r="L421" s="876"/>
    </row>
    <row r="422" spans="2:12" x14ac:dyDescent="0.25">
      <c r="B422" s="874"/>
      <c r="C422" s="875"/>
      <c r="D422" s="875"/>
      <c r="E422" s="875"/>
      <c r="F422" s="875"/>
      <c r="G422" s="876"/>
      <c r="H422" s="874"/>
      <c r="I422" s="875"/>
      <c r="J422" s="875"/>
      <c r="K422" s="875"/>
      <c r="L422" s="876"/>
    </row>
    <row r="423" spans="2:12" x14ac:dyDescent="0.25">
      <c r="B423" s="874"/>
      <c r="C423" s="875"/>
      <c r="D423" s="875"/>
      <c r="E423" s="875"/>
      <c r="F423" s="875"/>
      <c r="G423" s="876"/>
      <c r="H423" s="874"/>
      <c r="I423" s="875"/>
      <c r="J423" s="875"/>
      <c r="K423" s="875"/>
      <c r="L423" s="876"/>
    </row>
    <row r="424" spans="2:12" ht="15" customHeight="1" x14ac:dyDescent="0.25">
      <c r="B424" s="1004" t="s">
        <v>1150</v>
      </c>
      <c r="C424" s="1005"/>
      <c r="D424" s="1005"/>
      <c r="E424" s="1005"/>
      <c r="F424" s="1005"/>
      <c r="G424" s="1006"/>
      <c r="H424" s="1004" t="s">
        <v>1151</v>
      </c>
      <c r="I424" s="1005"/>
      <c r="J424" s="1005"/>
      <c r="K424" s="1005"/>
      <c r="L424" s="1006"/>
    </row>
    <row r="425" spans="2:12" x14ac:dyDescent="0.25">
      <c r="B425" s="1007"/>
      <c r="C425" s="1008"/>
      <c r="D425" s="1008"/>
      <c r="E425" s="1008"/>
      <c r="F425" s="1008"/>
      <c r="G425" s="1009"/>
      <c r="H425" s="1007"/>
      <c r="I425" s="1008"/>
      <c r="J425" s="1008"/>
      <c r="K425" s="1008"/>
      <c r="L425" s="1009"/>
    </row>
    <row r="426" spans="2:12" x14ac:dyDescent="0.25">
      <c r="B426" s="874" t="s">
        <v>812</v>
      </c>
      <c r="C426" s="875"/>
      <c r="D426" s="875"/>
      <c r="E426" s="875"/>
      <c r="F426" s="875"/>
      <c r="G426" s="876"/>
      <c r="H426" s="874" t="s">
        <v>813</v>
      </c>
      <c r="I426" s="875"/>
      <c r="J426" s="875"/>
      <c r="K426" s="875"/>
      <c r="L426" s="876"/>
    </row>
    <row r="427" spans="2:12" x14ac:dyDescent="0.25">
      <c r="B427" s="874"/>
      <c r="C427" s="875"/>
      <c r="D427" s="875"/>
      <c r="E427" s="875"/>
      <c r="F427" s="875"/>
      <c r="G427" s="876"/>
      <c r="H427" s="874"/>
      <c r="I427" s="875"/>
      <c r="J427" s="875"/>
      <c r="K427" s="875"/>
      <c r="L427" s="876"/>
    </row>
    <row r="428" spans="2:12" x14ac:dyDescent="0.25">
      <c r="B428" s="874"/>
      <c r="C428" s="875"/>
      <c r="D428" s="875"/>
      <c r="E428" s="875"/>
      <c r="F428" s="875"/>
      <c r="G428" s="876"/>
      <c r="H428" s="874"/>
      <c r="I428" s="875"/>
      <c r="J428" s="875"/>
      <c r="K428" s="875"/>
      <c r="L428" s="876"/>
    </row>
    <row r="429" spans="2:12" x14ac:dyDescent="0.25">
      <c r="B429" s="874"/>
      <c r="C429" s="875"/>
      <c r="D429" s="875"/>
      <c r="E429" s="875"/>
      <c r="F429" s="875"/>
      <c r="G429" s="876"/>
      <c r="H429" s="874"/>
      <c r="I429" s="875"/>
      <c r="J429" s="875"/>
      <c r="K429" s="875"/>
      <c r="L429" s="876"/>
    </row>
    <row r="430" spans="2:12" x14ac:dyDescent="0.25">
      <c r="B430" s="874"/>
      <c r="C430" s="875"/>
      <c r="D430" s="875"/>
      <c r="E430" s="875"/>
      <c r="F430" s="875"/>
      <c r="G430" s="876"/>
      <c r="H430" s="874"/>
      <c r="I430" s="875"/>
      <c r="J430" s="875"/>
      <c r="K430" s="875"/>
      <c r="L430" s="876"/>
    </row>
    <row r="431" spans="2:12" x14ac:dyDescent="0.25">
      <c r="B431" s="874"/>
      <c r="C431" s="875"/>
      <c r="D431" s="875"/>
      <c r="E431" s="875"/>
      <c r="F431" s="875"/>
      <c r="G431" s="876"/>
      <c r="H431" s="874"/>
      <c r="I431" s="875"/>
      <c r="J431" s="875"/>
      <c r="K431" s="875"/>
      <c r="L431" s="876"/>
    </row>
    <row r="432" spans="2:12" x14ac:dyDescent="0.25">
      <c r="B432" s="874"/>
      <c r="C432" s="875"/>
      <c r="D432" s="875"/>
      <c r="E432" s="875"/>
      <c r="F432" s="875"/>
      <c r="G432" s="876"/>
      <c r="H432" s="874"/>
      <c r="I432" s="875"/>
      <c r="J432" s="875"/>
      <c r="K432" s="875"/>
      <c r="L432" s="876"/>
    </row>
    <row r="433" spans="2:12" x14ac:dyDescent="0.25">
      <c r="B433" s="874"/>
      <c r="C433" s="875"/>
      <c r="D433" s="875"/>
      <c r="E433" s="875"/>
      <c r="F433" s="875"/>
      <c r="G433" s="876"/>
      <c r="H433" s="874"/>
      <c r="I433" s="875"/>
      <c r="J433" s="875"/>
      <c r="K433" s="875"/>
      <c r="L433" s="876"/>
    </row>
    <row r="434" spans="2:12" x14ac:dyDescent="0.25">
      <c r="B434" s="874"/>
      <c r="C434" s="875"/>
      <c r="D434" s="875"/>
      <c r="E434" s="875"/>
      <c r="F434" s="875"/>
      <c r="G434" s="876"/>
      <c r="H434" s="874"/>
      <c r="I434" s="875"/>
      <c r="J434" s="875"/>
      <c r="K434" s="875"/>
      <c r="L434" s="876"/>
    </row>
    <row r="435" spans="2:12" x14ac:dyDescent="0.25">
      <c r="B435" s="874"/>
      <c r="C435" s="875"/>
      <c r="D435" s="875"/>
      <c r="E435" s="875"/>
      <c r="F435" s="875"/>
      <c r="G435" s="876"/>
      <c r="H435" s="874"/>
      <c r="I435" s="875"/>
      <c r="J435" s="875"/>
      <c r="K435" s="875"/>
      <c r="L435" s="876"/>
    </row>
    <row r="436" spans="2:12" x14ac:dyDescent="0.25">
      <c r="B436" s="874"/>
      <c r="C436" s="875"/>
      <c r="D436" s="875"/>
      <c r="E436" s="875"/>
      <c r="F436" s="875"/>
      <c r="G436" s="876"/>
      <c r="H436" s="874"/>
      <c r="I436" s="875"/>
      <c r="J436" s="875"/>
      <c r="K436" s="875"/>
      <c r="L436" s="876"/>
    </row>
    <row r="437" spans="2:12" x14ac:dyDescent="0.25">
      <c r="B437" s="874"/>
      <c r="C437" s="875"/>
      <c r="D437" s="875"/>
      <c r="E437" s="875"/>
      <c r="F437" s="875"/>
      <c r="G437" s="876"/>
      <c r="H437" s="874"/>
      <c r="I437" s="875"/>
      <c r="J437" s="875"/>
      <c r="K437" s="875"/>
      <c r="L437" s="876"/>
    </row>
    <row r="438" spans="2:12" x14ac:dyDescent="0.25">
      <c r="B438" s="874"/>
      <c r="C438" s="875"/>
      <c r="D438" s="875"/>
      <c r="E438" s="875"/>
      <c r="F438" s="875"/>
      <c r="G438" s="876"/>
      <c r="H438" s="874"/>
      <c r="I438" s="875"/>
      <c r="J438" s="875"/>
      <c r="K438" s="875"/>
      <c r="L438" s="876"/>
    </row>
    <row r="439" spans="2:12" x14ac:dyDescent="0.25">
      <c r="B439" s="874"/>
      <c r="C439" s="875"/>
      <c r="D439" s="875"/>
      <c r="E439" s="875"/>
      <c r="F439" s="875"/>
      <c r="G439" s="876"/>
      <c r="H439" s="874"/>
      <c r="I439" s="875"/>
      <c r="J439" s="875"/>
      <c r="K439" s="875"/>
      <c r="L439" s="876"/>
    </row>
    <row r="440" spans="2:12" ht="15" customHeight="1" x14ac:dyDescent="0.25">
      <c r="B440" s="1004" t="s">
        <v>1152</v>
      </c>
      <c r="C440" s="1005"/>
      <c r="D440" s="1005"/>
      <c r="E440" s="1005"/>
      <c r="F440" s="1005"/>
      <c r="G440" s="1006"/>
      <c r="H440" s="1004" t="s">
        <v>1153</v>
      </c>
      <c r="I440" s="1005"/>
      <c r="J440" s="1005"/>
      <c r="K440" s="1005"/>
      <c r="L440" s="1006"/>
    </row>
    <row r="441" spans="2:12" ht="15.75" thickBot="1" x14ac:dyDescent="0.3">
      <c r="B441" s="1013"/>
      <c r="C441" s="1014"/>
      <c r="D441" s="1014"/>
      <c r="E441" s="1014"/>
      <c r="F441" s="1014"/>
      <c r="G441" s="1015"/>
      <c r="H441" s="1013"/>
      <c r="I441" s="1014"/>
      <c r="J441" s="1014"/>
      <c r="K441" s="1014"/>
      <c r="L441" s="1015"/>
    </row>
    <row r="442" spans="2:12" ht="24" customHeight="1" thickBot="1" x14ac:dyDescent="0.3">
      <c r="B442" s="1010" t="s">
        <v>822</v>
      </c>
      <c r="C442" s="1011"/>
      <c r="D442" s="1011"/>
      <c r="E442" s="1011"/>
      <c r="F442" s="1011"/>
      <c r="G442" s="1011"/>
      <c r="H442" s="1011"/>
      <c r="I442" s="1011"/>
      <c r="J442" s="1011"/>
      <c r="K442" s="1011"/>
      <c r="L442" s="1012"/>
    </row>
    <row r="443" spans="2:12" x14ac:dyDescent="0.25">
      <c r="B443" s="874" t="s">
        <v>812</v>
      </c>
      <c r="C443" s="875"/>
      <c r="D443" s="875"/>
      <c r="E443" s="875"/>
      <c r="F443" s="875"/>
      <c r="G443" s="876"/>
      <c r="H443" s="874" t="s">
        <v>813</v>
      </c>
      <c r="I443" s="875"/>
      <c r="J443" s="875"/>
      <c r="K443" s="875"/>
      <c r="L443" s="876"/>
    </row>
    <row r="444" spans="2:12" x14ac:dyDescent="0.25">
      <c r="B444" s="874"/>
      <c r="C444" s="875"/>
      <c r="D444" s="875"/>
      <c r="E444" s="875"/>
      <c r="F444" s="875"/>
      <c r="G444" s="876"/>
      <c r="H444" s="874"/>
      <c r="I444" s="875"/>
      <c r="J444" s="875"/>
      <c r="K444" s="875"/>
      <c r="L444" s="876"/>
    </row>
    <row r="445" spans="2:12" x14ac:dyDescent="0.25">
      <c r="B445" s="874"/>
      <c r="C445" s="875"/>
      <c r="D445" s="875"/>
      <c r="E445" s="875"/>
      <c r="F445" s="875"/>
      <c r="G445" s="876"/>
      <c r="H445" s="874"/>
      <c r="I445" s="875"/>
      <c r="J445" s="875"/>
      <c r="K445" s="875"/>
      <c r="L445" s="876"/>
    </row>
    <row r="446" spans="2:12" x14ac:dyDescent="0.25">
      <c r="B446" s="874"/>
      <c r="C446" s="875"/>
      <c r="D446" s="875"/>
      <c r="E446" s="875"/>
      <c r="F446" s="875"/>
      <c r="G446" s="876"/>
      <c r="H446" s="874"/>
      <c r="I446" s="875"/>
      <c r="J446" s="875"/>
      <c r="K446" s="875"/>
      <c r="L446" s="876"/>
    </row>
    <row r="447" spans="2:12" x14ac:dyDescent="0.25">
      <c r="B447" s="874"/>
      <c r="C447" s="875"/>
      <c r="D447" s="875"/>
      <c r="E447" s="875"/>
      <c r="F447" s="875"/>
      <c r="G447" s="876"/>
      <c r="H447" s="874"/>
      <c r="I447" s="875"/>
      <c r="J447" s="875"/>
      <c r="K447" s="875"/>
      <c r="L447" s="876"/>
    </row>
    <row r="448" spans="2:12" x14ac:dyDescent="0.25">
      <c r="B448" s="874"/>
      <c r="C448" s="875"/>
      <c r="D448" s="875"/>
      <c r="E448" s="875"/>
      <c r="F448" s="875"/>
      <c r="G448" s="876"/>
      <c r="H448" s="874"/>
      <c r="I448" s="875"/>
      <c r="J448" s="875"/>
      <c r="K448" s="875"/>
      <c r="L448" s="876"/>
    </row>
    <row r="449" spans="2:12" x14ac:dyDescent="0.25">
      <c r="B449" s="874"/>
      <c r="C449" s="875"/>
      <c r="D449" s="875"/>
      <c r="E449" s="875"/>
      <c r="F449" s="875"/>
      <c r="G449" s="876"/>
      <c r="H449" s="874"/>
      <c r="I449" s="875"/>
      <c r="J449" s="875"/>
      <c r="K449" s="875"/>
      <c r="L449" s="876"/>
    </row>
    <row r="450" spans="2:12" x14ac:dyDescent="0.25">
      <c r="B450" s="874"/>
      <c r="C450" s="875"/>
      <c r="D450" s="875"/>
      <c r="E450" s="875"/>
      <c r="F450" s="875"/>
      <c r="G450" s="876"/>
      <c r="H450" s="874"/>
      <c r="I450" s="875"/>
      <c r="J450" s="875"/>
      <c r="K450" s="875"/>
      <c r="L450" s="876"/>
    </row>
    <row r="451" spans="2:12" x14ac:dyDescent="0.25">
      <c r="B451" s="874"/>
      <c r="C451" s="875"/>
      <c r="D451" s="875"/>
      <c r="E451" s="875"/>
      <c r="F451" s="875"/>
      <c r="G451" s="876"/>
      <c r="H451" s="874"/>
      <c r="I451" s="875"/>
      <c r="J451" s="875"/>
      <c r="K451" s="875"/>
      <c r="L451" s="876"/>
    </row>
    <row r="452" spans="2:12" x14ac:dyDescent="0.25">
      <c r="B452" s="874"/>
      <c r="C452" s="875"/>
      <c r="D452" s="875"/>
      <c r="E452" s="875"/>
      <c r="F452" s="875"/>
      <c r="G452" s="876"/>
      <c r="H452" s="874"/>
      <c r="I452" s="875"/>
      <c r="J452" s="875"/>
      <c r="K452" s="875"/>
      <c r="L452" s="876"/>
    </row>
    <row r="453" spans="2:12" x14ac:dyDescent="0.25">
      <c r="B453" s="874"/>
      <c r="C453" s="875"/>
      <c r="D453" s="875"/>
      <c r="E453" s="875"/>
      <c r="F453" s="875"/>
      <c r="G453" s="876"/>
      <c r="H453" s="874"/>
      <c r="I453" s="875"/>
      <c r="J453" s="875"/>
      <c r="K453" s="875"/>
      <c r="L453" s="876"/>
    </row>
    <row r="454" spans="2:12" x14ac:dyDescent="0.25">
      <c r="B454" s="874"/>
      <c r="C454" s="875"/>
      <c r="D454" s="875"/>
      <c r="E454" s="875"/>
      <c r="F454" s="875"/>
      <c r="G454" s="876"/>
      <c r="H454" s="874"/>
      <c r="I454" s="875"/>
      <c r="J454" s="875"/>
      <c r="K454" s="875"/>
      <c r="L454" s="876"/>
    </row>
    <row r="455" spans="2:12" x14ac:dyDescent="0.25">
      <c r="B455" s="874"/>
      <c r="C455" s="875"/>
      <c r="D455" s="875"/>
      <c r="E455" s="875"/>
      <c r="F455" s="875"/>
      <c r="G455" s="876"/>
      <c r="H455" s="874"/>
      <c r="I455" s="875"/>
      <c r="J455" s="875"/>
      <c r="K455" s="875"/>
      <c r="L455" s="876"/>
    </row>
    <row r="456" spans="2:12" x14ac:dyDescent="0.25">
      <c r="B456" s="874"/>
      <c r="C456" s="875"/>
      <c r="D456" s="875"/>
      <c r="E456" s="875"/>
      <c r="F456" s="875"/>
      <c r="G456" s="876"/>
      <c r="H456" s="874"/>
      <c r="I456" s="875"/>
      <c r="J456" s="875"/>
      <c r="K456" s="875"/>
      <c r="L456" s="876"/>
    </row>
    <row r="457" spans="2:12" x14ac:dyDescent="0.25">
      <c r="B457" s="999" t="s">
        <v>1154</v>
      </c>
      <c r="C457" s="1000"/>
      <c r="D457" s="1000"/>
      <c r="E457" s="1000"/>
      <c r="F457" s="1000"/>
      <c r="G457" s="1000"/>
      <c r="H457" s="999" t="s">
        <v>1155</v>
      </c>
      <c r="I457" s="1000"/>
      <c r="J457" s="1000"/>
      <c r="K457" s="1000"/>
      <c r="L457" s="1000"/>
    </row>
    <row r="458" spans="2:12" x14ac:dyDescent="0.25">
      <c r="B458" s="1000"/>
      <c r="C458" s="1000"/>
      <c r="D458" s="1000"/>
      <c r="E458" s="1000"/>
      <c r="F458" s="1000"/>
      <c r="G458" s="1000"/>
      <c r="H458" s="1000"/>
      <c r="I458" s="1000"/>
      <c r="J458" s="1000"/>
      <c r="K458" s="1000"/>
      <c r="L458" s="1000"/>
    </row>
    <row r="459" spans="2:12" x14ac:dyDescent="0.25">
      <c r="B459" s="874" t="s">
        <v>812</v>
      </c>
      <c r="C459" s="875"/>
      <c r="D459" s="875"/>
      <c r="E459" s="875"/>
      <c r="F459" s="875"/>
      <c r="G459" s="876"/>
      <c r="H459" s="874" t="s">
        <v>813</v>
      </c>
      <c r="I459" s="875"/>
      <c r="J459" s="875"/>
      <c r="K459" s="875"/>
      <c r="L459" s="876"/>
    </row>
    <row r="460" spans="2:12" x14ac:dyDescent="0.25">
      <c r="B460" s="874"/>
      <c r="C460" s="875"/>
      <c r="D460" s="875"/>
      <c r="E460" s="875"/>
      <c r="F460" s="875"/>
      <c r="G460" s="876"/>
      <c r="H460" s="874"/>
      <c r="I460" s="875"/>
      <c r="J460" s="875"/>
      <c r="K460" s="875"/>
      <c r="L460" s="876"/>
    </row>
    <row r="461" spans="2:12" x14ac:dyDescent="0.25">
      <c r="B461" s="874"/>
      <c r="C461" s="875"/>
      <c r="D461" s="875"/>
      <c r="E461" s="875"/>
      <c r="F461" s="875"/>
      <c r="G461" s="876"/>
      <c r="H461" s="874"/>
      <c r="I461" s="875"/>
      <c r="J461" s="875"/>
      <c r="K461" s="875"/>
      <c r="L461" s="876"/>
    </row>
    <row r="462" spans="2:12" x14ac:dyDescent="0.25">
      <c r="B462" s="874"/>
      <c r="C462" s="875"/>
      <c r="D462" s="875"/>
      <c r="E462" s="875"/>
      <c r="F462" s="875"/>
      <c r="G462" s="876"/>
      <c r="H462" s="874"/>
      <c r="I462" s="875"/>
      <c r="J462" s="875"/>
      <c r="K462" s="875"/>
      <c r="L462" s="876"/>
    </row>
    <row r="463" spans="2:12" x14ac:dyDescent="0.25">
      <c r="B463" s="874"/>
      <c r="C463" s="875"/>
      <c r="D463" s="875"/>
      <c r="E463" s="875"/>
      <c r="F463" s="875"/>
      <c r="G463" s="876"/>
      <c r="H463" s="874"/>
      <c r="I463" s="875"/>
      <c r="J463" s="875"/>
      <c r="K463" s="875"/>
      <c r="L463" s="876"/>
    </row>
    <row r="464" spans="2:12" x14ac:dyDescent="0.25">
      <c r="B464" s="874"/>
      <c r="C464" s="875"/>
      <c r="D464" s="875"/>
      <c r="E464" s="875"/>
      <c r="F464" s="875"/>
      <c r="G464" s="876"/>
      <c r="H464" s="874"/>
      <c r="I464" s="875"/>
      <c r="J464" s="875"/>
      <c r="K464" s="875"/>
      <c r="L464" s="876"/>
    </row>
    <row r="465" spans="2:12" x14ac:dyDescent="0.25">
      <c r="B465" s="874"/>
      <c r="C465" s="875"/>
      <c r="D465" s="875"/>
      <c r="E465" s="875"/>
      <c r="F465" s="875"/>
      <c r="G465" s="876"/>
      <c r="H465" s="874"/>
      <c r="I465" s="875"/>
      <c r="J465" s="875"/>
      <c r="K465" s="875"/>
      <c r="L465" s="876"/>
    </row>
    <row r="466" spans="2:12" x14ac:dyDescent="0.25">
      <c r="B466" s="874"/>
      <c r="C466" s="875"/>
      <c r="D466" s="875"/>
      <c r="E466" s="875"/>
      <c r="F466" s="875"/>
      <c r="G466" s="876"/>
      <c r="H466" s="874"/>
      <c r="I466" s="875"/>
      <c r="J466" s="875"/>
      <c r="K466" s="875"/>
      <c r="L466" s="876"/>
    </row>
    <row r="467" spans="2:12" x14ac:dyDescent="0.25">
      <c r="B467" s="874"/>
      <c r="C467" s="875"/>
      <c r="D467" s="875"/>
      <c r="E467" s="875"/>
      <c r="F467" s="875"/>
      <c r="G467" s="876"/>
      <c r="H467" s="874"/>
      <c r="I467" s="875"/>
      <c r="J467" s="875"/>
      <c r="K467" s="875"/>
      <c r="L467" s="876"/>
    </row>
    <row r="468" spans="2:12" x14ac:dyDescent="0.25">
      <c r="B468" s="874"/>
      <c r="C468" s="875"/>
      <c r="D468" s="875"/>
      <c r="E468" s="875"/>
      <c r="F468" s="875"/>
      <c r="G468" s="876"/>
      <c r="H468" s="874"/>
      <c r="I468" s="875"/>
      <c r="J468" s="875"/>
      <c r="K468" s="875"/>
      <c r="L468" s="876"/>
    </row>
    <row r="469" spans="2:12" x14ac:dyDescent="0.25">
      <c r="B469" s="874"/>
      <c r="C469" s="875"/>
      <c r="D469" s="875"/>
      <c r="E469" s="875"/>
      <c r="F469" s="875"/>
      <c r="G469" s="876"/>
      <c r="H469" s="874"/>
      <c r="I469" s="875"/>
      <c r="J469" s="875"/>
      <c r="K469" s="875"/>
      <c r="L469" s="876"/>
    </row>
    <row r="470" spans="2:12" x14ac:dyDescent="0.25">
      <c r="B470" s="874"/>
      <c r="C470" s="875"/>
      <c r="D470" s="875"/>
      <c r="E470" s="875"/>
      <c r="F470" s="875"/>
      <c r="G470" s="876"/>
      <c r="H470" s="874"/>
      <c r="I470" s="875"/>
      <c r="J470" s="875"/>
      <c r="K470" s="875"/>
      <c r="L470" s="876"/>
    </row>
    <row r="471" spans="2:12" x14ac:dyDescent="0.25">
      <c r="B471" s="874"/>
      <c r="C471" s="875"/>
      <c r="D471" s="875"/>
      <c r="E471" s="875"/>
      <c r="F471" s="875"/>
      <c r="G471" s="876"/>
      <c r="H471" s="874"/>
      <c r="I471" s="875"/>
      <c r="J471" s="875"/>
      <c r="K471" s="875"/>
      <c r="L471" s="876"/>
    </row>
    <row r="472" spans="2:12" x14ac:dyDescent="0.25">
      <c r="B472" s="874"/>
      <c r="C472" s="875"/>
      <c r="D472" s="875"/>
      <c r="E472" s="875"/>
      <c r="F472" s="875"/>
      <c r="G472" s="876"/>
      <c r="H472" s="874"/>
      <c r="I472" s="875"/>
      <c r="J472" s="875"/>
      <c r="K472" s="875"/>
      <c r="L472" s="876"/>
    </row>
    <row r="473" spans="2:12" x14ac:dyDescent="0.25">
      <c r="B473" s="999" t="s">
        <v>1156</v>
      </c>
      <c r="C473" s="1000"/>
      <c r="D473" s="1000"/>
      <c r="E473" s="1000"/>
      <c r="F473" s="1000"/>
      <c r="G473" s="1000"/>
      <c r="H473" s="999" t="s">
        <v>1157</v>
      </c>
      <c r="I473" s="1000"/>
      <c r="J473" s="1000"/>
      <c r="K473" s="1000"/>
      <c r="L473" s="1000"/>
    </row>
    <row r="474" spans="2:12" x14ac:dyDescent="0.25">
      <c r="B474" s="1000"/>
      <c r="C474" s="1000"/>
      <c r="D474" s="1000"/>
      <c r="E474" s="1000"/>
      <c r="F474" s="1000"/>
      <c r="G474" s="1000"/>
      <c r="H474" s="1000"/>
      <c r="I474" s="1000"/>
      <c r="J474" s="1000"/>
      <c r="K474" s="1000"/>
      <c r="L474" s="1000"/>
    </row>
    <row r="475" spans="2:12" ht="15" customHeight="1" x14ac:dyDescent="0.25">
      <c r="B475" s="976" t="s">
        <v>812</v>
      </c>
      <c r="C475" s="977"/>
      <c r="D475" s="977"/>
      <c r="E475" s="977"/>
      <c r="F475" s="977"/>
      <c r="G475" s="978"/>
      <c r="H475" s="976" t="s">
        <v>813</v>
      </c>
      <c r="I475" s="977"/>
      <c r="J475" s="977"/>
      <c r="K475" s="977"/>
      <c r="L475" s="978"/>
    </row>
    <row r="476" spans="2:12" ht="15" customHeight="1" x14ac:dyDescent="0.25">
      <c r="B476" s="874"/>
      <c r="C476" s="875"/>
      <c r="D476" s="875"/>
      <c r="E476" s="875"/>
      <c r="F476" s="875"/>
      <c r="G476" s="876"/>
      <c r="H476" s="874"/>
      <c r="I476" s="875"/>
      <c r="J476" s="875"/>
      <c r="K476" s="875"/>
      <c r="L476" s="876"/>
    </row>
    <row r="477" spans="2:12" ht="15" customHeight="1" x14ac:dyDescent="0.25">
      <c r="B477" s="874"/>
      <c r="C477" s="875"/>
      <c r="D477" s="875"/>
      <c r="E477" s="875"/>
      <c r="F477" s="875"/>
      <c r="G477" s="876"/>
      <c r="H477" s="874"/>
      <c r="I477" s="875"/>
      <c r="J477" s="875"/>
      <c r="K477" s="875"/>
      <c r="L477" s="876"/>
    </row>
    <row r="478" spans="2:12" ht="15" customHeight="1" x14ac:dyDescent="0.25">
      <c r="B478" s="874"/>
      <c r="C478" s="875"/>
      <c r="D478" s="875"/>
      <c r="E478" s="875"/>
      <c r="F478" s="875"/>
      <c r="G478" s="876"/>
      <c r="H478" s="874"/>
      <c r="I478" s="875"/>
      <c r="J478" s="875"/>
      <c r="K478" s="875"/>
      <c r="L478" s="876"/>
    </row>
    <row r="479" spans="2:12" ht="15" customHeight="1" x14ac:dyDescent="0.25">
      <c r="B479" s="874"/>
      <c r="C479" s="875"/>
      <c r="D479" s="875"/>
      <c r="E479" s="875"/>
      <c r="F479" s="875"/>
      <c r="G479" s="876"/>
      <c r="H479" s="874"/>
      <c r="I479" s="875"/>
      <c r="J479" s="875"/>
      <c r="K479" s="875"/>
      <c r="L479" s="876"/>
    </row>
    <row r="480" spans="2:12" ht="15" customHeight="1" x14ac:dyDescent="0.25">
      <c r="B480" s="874"/>
      <c r="C480" s="875"/>
      <c r="D480" s="875"/>
      <c r="E480" s="875"/>
      <c r="F480" s="875"/>
      <c r="G480" s="876"/>
      <c r="H480" s="874"/>
      <c r="I480" s="875"/>
      <c r="J480" s="875"/>
      <c r="K480" s="875"/>
      <c r="L480" s="876"/>
    </row>
    <row r="481" spans="2:12" ht="15" customHeight="1" x14ac:dyDescent="0.25">
      <c r="B481" s="874"/>
      <c r="C481" s="875"/>
      <c r="D481" s="875"/>
      <c r="E481" s="875"/>
      <c r="F481" s="875"/>
      <c r="G481" s="876"/>
      <c r="H481" s="874"/>
      <c r="I481" s="875"/>
      <c r="J481" s="875"/>
      <c r="K481" s="875"/>
      <c r="L481" s="876"/>
    </row>
    <row r="482" spans="2:12" ht="15" customHeight="1" x14ac:dyDescent="0.25">
      <c r="B482" s="874"/>
      <c r="C482" s="875"/>
      <c r="D482" s="875"/>
      <c r="E482" s="875"/>
      <c r="F482" s="875"/>
      <c r="G482" s="876"/>
      <c r="H482" s="874"/>
      <c r="I482" s="875"/>
      <c r="J482" s="875"/>
      <c r="K482" s="875"/>
      <c r="L482" s="876"/>
    </row>
    <row r="483" spans="2:12" ht="15" customHeight="1" x14ac:dyDescent="0.25">
      <c r="B483" s="874"/>
      <c r="C483" s="875"/>
      <c r="D483" s="875"/>
      <c r="E483" s="875"/>
      <c r="F483" s="875"/>
      <c r="G483" s="876"/>
      <c r="H483" s="874"/>
      <c r="I483" s="875"/>
      <c r="J483" s="875"/>
      <c r="K483" s="875"/>
      <c r="L483" s="876"/>
    </row>
    <row r="484" spans="2:12" ht="15" customHeight="1" x14ac:dyDescent="0.25">
      <c r="B484" s="874"/>
      <c r="C484" s="875"/>
      <c r="D484" s="875"/>
      <c r="E484" s="875"/>
      <c r="F484" s="875"/>
      <c r="G484" s="876"/>
      <c r="H484" s="874"/>
      <c r="I484" s="875"/>
      <c r="J484" s="875"/>
      <c r="K484" s="875"/>
      <c r="L484" s="876"/>
    </row>
    <row r="485" spans="2:12" ht="15" customHeight="1" x14ac:dyDescent="0.25">
      <c r="B485" s="874"/>
      <c r="C485" s="875"/>
      <c r="D485" s="875"/>
      <c r="E485" s="875"/>
      <c r="F485" s="875"/>
      <c r="G485" s="876"/>
      <c r="H485" s="874"/>
      <c r="I485" s="875"/>
      <c r="J485" s="875"/>
      <c r="K485" s="875"/>
      <c r="L485" s="876"/>
    </row>
    <row r="486" spans="2:12" ht="15" customHeight="1" x14ac:dyDescent="0.25">
      <c r="B486" s="874"/>
      <c r="C486" s="875"/>
      <c r="D486" s="875"/>
      <c r="E486" s="875"/>
      <c r="F486" s="875"/>
      <c r="G486" s="876"/>
      <c r="H486" s="874"/>
      <c r="I486" s="875"/>
      <c r="J486" s="875"/>
      <c r="K486" s="875"/>
      <c r="L486" s="876"/>
    </row>
    <row r="487" spans="2:12" ht="15" customHeight="1" x14ac:dyDescent="0.25">
      <c r="B487" s="874"/>
      <c r="C487" s="875"/>
      <c r="D487" s="875"/>
      <c r="E487" s="875"/>
      <c r="F487" s="875"/>
      <c r="G487" s="876"/>
      <c r="H487" s="874"/>
      <c r="I487" s="875"/>
      <c r="J487" s="875"/>
      <c r="K487" s="875"/>
      <c r="L487" s="876"/>
    </row>
    <row r="488" spans="2:12" ht="15" customHeight="1" x14ac:dyDescent="0.25">
      <c r="B488" s="1016"/>
      <c r="C488" s="1017"/>
      <c r="D488" s="1017"/>
      <c r="E488" s="1017"/>
      <c r="F488" s="1017"/>
      <c r="G488" s="1018"/>
      <c r="H488" s="1016"/>
      <c r="I488" s="1017"/>
      <c r="J488" s="1017"/>
      <c r="K488" s="1017"/>
      <c r="L488" s="1018"/>
    </row>
    <row r="489" spans="2:12" x14ac:dyDescent="0.25">
      <c r="B489" s="1004" t="s">
        <v>1158</v>
      </c>
      <c r="C489" s="1019"/>
      <c r="D489" s="1019"/>
      <c r="E489" s="1019"/>
      <c r="F489" s="1019"/>
      <c r="G489" s="1020"/>
      <c r="H489" s="1004" t="s">
        <v>1159</v>
      </c>
      <c r="I489" s="1019"/>
      <c r="J489" s="1019"/>
      <c r="K489" s="1019"/>
      <c r="L489" s="1020"/>
    </row>
    <row r="490" spans="2:12" x14ac:dyDescent="0.25">
      <c r="B490" s="1021"/>
      <c r="C490" s="1022"/>
      <c r="D490" s="1022"/>
      <c r="E490" s="1022"/>
      <c r="F490" s="1022"/>
      <c r="G490" s="1023"/>
      <c r="H490" s="1021"/>
      <c r="I490" s="1022"/>
      <c r="J490" s="1022"/>
      <c r="K490" s="1022"/>
      <c r="L490" s="1023"/>
    </row>
    <row r="491" spans="2:12" x14ac:dyDescent="0.25">
      <c r="B491" s="976" t="s">
        <v>812</v>
      </c>
      <c r="C491" s="977"/>
      <c r="D491" s="977"/>
      <c r="E491" s="977"/>
      <c r="F491" s="977"/>
      <c r="G491" s="978"/>
      <c r="H491" s="976" t="s">
        <v>813</v>
      </c>
      <c r="I491" s="977"/>
      <c r="J491" s="977"/>
      <c r="K491" s="977"/>
      <c r="L491" s="978"/>
    </row>
    <row r="492" spans="2:12" x14ac:dyDescent="0.25">
      <c r="B492" s="874"/>
      <c r="C492" s="875"/>
      <c r="D492" s="875"/>
      <c r="E492" s="875"/>
      <c r="F492" s="875"/>
      <c r="G492" s="876"/>
      <c r="H492" s="874"/>
      <c r="I492" s="875"/>
      <c r="J492" s="875"/>
      <c r="K492" s="875"/>
      <c r="L492" s="876"/>
    </row>
    <row r="493" spans="2:12" x14ac:dyDescent="0.25">
      <c r="B493" s="874"/>
      <c r="C493" s="875"/>
      <c r="D493" s="875"/>
      <c r="E493" s="875"/>
      <c r="F493" s="875"/>
      <c r="G493" s="876"/>
      <c r="H493" s="874"/>
      <c r="I493" s="875"/>
      <c r="J493" s="875"/>
      <c r="K493" s="875"/>
      <c r="L493" s="876"/>
    </row>
    <row r="494" spans="2:12" x14ac:dyDescent="0.25">
      <c r="B494" s="874"/>
      <c r="C494" s="875"/>
      <c r="D494" s="875"/>
      <c r="E494" s="875"/>
      <c r="F494" s="875"/>
      <c r="G494" s="876"/>
      <c r="H494" s="874"/>
      <c r="I494" s="875"/>
      <c r="J494" s="875"/>
      <c r="K494" s="875"/>
      <c r="L494" s="876"/>
    </row>
    <row r="495" spans="2:12" x14ac:dyDescent="0.25">
      <c r="B495" s="874"/>
      <c r="C495" s="875"/>
      <c r="D495" s="875"/>
      <c r="E495" s="875"/>
      <c r="F495" s="875"/>
      <c r="G495" s="876"/>
      <c r="H495" s="874"/>
      <c r="I495" s="875"/>
      <c r="J495" s="875"/>
      <c r="K495" s="875"/>
      <c r="L495" s="876"/>
    </row>
    <row r="496" spans="2:12" x14ac:dyDescent="0.25">
      <c r="B496" s="874"/>
      <c r="C496" s="875"/>
      <c r="D496" s="875"/>
      <c r="E496" s="875"/>
      <c r="F496" s="875"/>
      <c r="G496" s="876"/>
      <c r="H496" s="874"/>
      <c r="I496" s="875"/>
      <c r="J496" s="875"/>
      <c r="K496" s="875"/>
      <c r="L496" s="876"/>
    </row>
    <row r="497" spans="2:12" x14ac:dyDescent="0.25">
      <c r="B497" s="874"/>
      <c r="C497" s="875"/>
      <c r="D497" s="875"/>
      <c r="E497" s="875"/>
      <c r="F497" s="875"/>
      <c r="G497" s="876"/>
      <c r="H497" s="874"/>
      <c r="I497" s="875"/>
      <c r="J497" s="875"/>
      <c r="K497" s="875"/>
      <c r="L497" s="876"/>
    </row>
    <row r="498" spans="2:12" x14ac:dyDescent="0.25">
      <c r="B498" s="874"/>
      <c r="C498" s="875"/>
      <c r="D498" s="875"/>
      <c r="E498" s="875"/>
      <c r="F498" s="875"/>
      <c r="G498" s="876"/>
      <c r="H498" s="874"/>
      <c r="I498" s="875"/>
      <c r="J498" s="875"/>
      <c r="K498" s="875"/>
      <c r="L498" s="876"/>
    </row>
    <row r="499" spans="2:12" x14ac:dyDescent="0.25">
      <c r="B499" s="874"/>
      <c r="C499" s="875"/>
      <c r="D499" s="875"/>
      <c r="E499" s="875"/>
      <c r="F499" s="875"/>
      <c r="G499" s="876"/>
      <c r="H499" s="874"/>
      <c r="I499" s="875"/>
      <c r="J499" s="875"/>
      <c r="K499" s="875"/>
      <c r="L499" s="876"/>
    </row>
    <row r="500" spans="2:12" x14ac:dyDescent="0.25">
      <c r="B500" s="874"/>
      <c r="C500" s="875"/>
      <c r="D500" s="875"/>
      <c r="E500" s="875"/>
      <c r="F500" s="875"/>
      <c r="G500" s="876"/>
      <c r="H500" s="874"/>
      <c r="I500" s="875"/>
      <c r="J500" s="875"/>
      <c r="K500" s="875"/>
      <c r="L500" s="876"/>
    </row>
    <row r="501" spans="2:12" x14ac:dyDescent="0.25">
      <c r="B501" s="874"/>
      <c r="C501" s="875"/>
      <c r="D501" s="875"/>
      <c r="E501" s="875"/>
      <c r="F501" s="875"/>
      <c r="G501" s="876"/>
      <c r="H501" s="874"/>
      <c r="I501" s="875"/>
      <c r="J501" s="875"/>
      <c r="K501" s="875"/>
      <c r="L501" s="876"/>
    </row>
    <row r="502" spans="2:12" x14ac:dyDescent="0.25">
      <c r="B502" s="874"/>
      <c r="C502" s="875"/>
      <c r="D502" s="875"/>
      <c r="E502" s="875"/>
      <c r="F502" s="875"/>
      <c r="G502" s="876"/>
      <c r="H502" s="874"/>
      <c r="I502" s="875"/>
      <c r="J502" s="875"/>
      <c r="K502" s="875"/>
      <c r="L502" s="876"/>
    </row>
    <row r="503" spans="2:12" x14ac:dyDescent="0.25">
      <c r="B503" s="874"/>
      <c r="C503" s="875"/>
      <c r="D503" s="875"/>
      <c r="E503" s="875"/>
      <c r="F503" s="875"/>
      <c r="G503" s="876"/>
      <c r="H503" s="874"/>
      <c r="I503" s="875"/>
      <c r="J503" s="875"/>
      <c r="K503" s="875"/>
      <c r="L503" s="876"/>
    </row>
    <row r="504" spans="2:12" x14ac:dyDescent="0.25">
      <c r="B504" s="1016"/>
      <c r="C504" s="1017"/>
      <c r="D504" s="1017"/>
      <c r="E504" s="1017"/>
      <c r="F504" s="1017"/>
      <c r="G504" s="1018"/>
      <c r="H504" s="1016"/>
      <c r="I504" s="1017"/>
      <c r="J504" s="1017"/>
      <c r="K504" s="1017"/>
      <c r="L504" s="1018"/>
    </row>
    <row r="505" spans="2:12" x14ac:dyDescent="0.25">
      <c r="B505" s="1004" t="s">
        <v>1160</v>
      </c>
      <c r="C505" s="1019"/>
      <c r="D505" s="1019"/>
      <c r="E505" s="1019"/>
      <c r="F505" s="1019"/>
      <c r="G505" s="1020"/>
      <c r="H505" s="1004" t="s">
        <v>1161</v>
      </c>
      <c r="I505" s="1019"/>
      <c r="J505" s="1019"/>
      <c r="K505" s="1019"/>
      <c r="L505" s="1020"/>
    </row>
    <row r="506" spans="2:12" x14ac:dyDescent="0.25">
      <c r="B506" s="1021"/>
      <c r="C506" s="1022"/>
      <c r="D506" s="1022"/>
      <c r="E506" s="1022"/>
      <c r="F506" s="1022"/>
      <c r="G506" s="1023"/>
      <c r="H506" s="1021"/>
      <c r="I506" s="1022"/>
      <c r="J506" s="1022"/>
      <c r="K506" s="1022"/>
      <c r="L506" s="1023"/>
    </row>
    <row r="507" spans="2:12" x14ac:dyDescent="0.25">
      <c r="B507" s="976" t="s">
        <v>812</v>
      </c>
      <c r="C507" s="977"/>
      <c r="D507" s="977"/>
      <c r="E507" s="977"/>
      <c r="F507" s="977"/>
      <c r="G507" s="978"/>
      <c r="H507" s="976" t="s">
        <v>813</v>
      </c>
      <c r="I507" s="977"/>
      <c r="J507" s="977"/>
      <c r="K507" s="977"/>
      <c r="L507" s="978"/>
    </row>
    <row r="508" spans="2:12" x14ac:dyDescent="0.25">
      <c r="B508" s="874"/>
      <c r="C508" s="875"/>
      <c r="D508" s="875"/>
      <c r="E508" s="875"/>
      <c r="F508" s="875"/>
      <c r="G508" s="876"/>
      <c r="H508" s="874"/>
      <c r="I508" s="875"/>
      <c r="J508" s="875"/>
      <c r="K508" s="875"/>
      <c r="L508" s="876"/>
    </row>
    <row r="509" spans="2:12" x14ac:dyDescent="0.25">
      <c r="B509" s="874"/>
      <c r="C509" s="875"/>
      <c r="D509" s="875"/>
      <c r="E509" s="875"/>
      <c r="F509" s="875"/>
      <c r="G509" s="876"/>
      <c r="H509" s="874"/>
      <c r="I509" s="875"/>
      <c r="J509" s="875"/>
      <c r="K509" s="875"/>
      <c r="L509" s="876"/>
    </row>
    <row r="510" spans="2:12" x14ac:dyDescent="0.25">
      <c r="B510" s="874"/>
      <c r="C510" s="875"/>
      <c r="D510" s="875"/>
      <c r="E510" s="875"/>
      <c r="F510" s="875"/>
      <c r="G510" s="876"/>
      <c r="H510" s="874"/>
      <c r="I510" s="875"/>
      <c r="J510" s="875"/>
      <c r="K510" s="875"/>
      <c r="L510" s="876"/>
    </row>
    <row r="511" spans="2:12" x14ac:dyDescent="0.25">
      <c r="B511" s="874"/>
      <c r="C511" s="875"/>
      <c r="D511" s="875"/>
      <c r="E511" s="875"/>
      <c r="F511" s="875"/>
      <c r="G511" s="876"/>
      <c r="H511" s="874"/>
      <c r="I511" s="875"/>
      <c r="J511" s="875"/>
      <c r="K511" s="875"/>
      <c r="L511" s="876"/>
    </row>
    <row r="512" spans="2:12" x14ac:dyDescent="0.25">
      <c r="B512" s="874"/>
      <c r="C512" s="875"/>
      <c r="D512" s="875"/>
      <c r="E512" s="875"/>
      <c r="F512" s="875"/>
      <c r="G512" s="876"/>
      <c r="H512" s="874"/>
      <c r="I512" s="875"/>
      <c r="J512" s="875"/>
      <c r="K512" s="875"/>
      <c r="L512" s="876"/>
    </row>
    <row r="513" spans="2:12" x14ac:dyDescent="0.25">
      <c r="B513" s="874"/>
      <c r="C513" s="875"/>
      <c r="D513" s="875"/>
      <c r="E513" s="875"/>
      <c r="F513" s="875"/>
      <c r="G513" s="876"/>
      <c r="H513" s="874"/>
      <c r="I513" s="875"/>
      <c r="J513" s="875"/>
      <c r="K513" s="875"/>
      <c r="L513" s="876"/>
    </row>
    <row r="514" spans="2:12" x14ac:dyDescent="0.25">
      <c r="B514" s="874"/>
      <c r="C514" s="875"/>
      <c r="D514" s="875"/>
      <c r="E514" s="875"/>
      <c r="F514" s="875"/>
      <c r="G514" s="876"/>
      <c r="H514" s="874"/>
      <c r="I514" s="875"/>
      <c r="J514" s="875"/>
      <c r="K514" s="875"/>
      <c r="L514" s="876"/>
    </row>
    <row r="515" spans="2:12" x14ac:dyDescent="0.25">
      <c r="B515" s="874"/>
      <c r="C515" s="875"/>
      <c r="D515" s="875"/>
      <c r="E515" s="875"/>
      <c r="F515" s="875"/>
      <c r="G515" s="876"/>
      <c r="H515" s="874"/>
      <c r="I515" s="875"/>
      <c r="J515" s="875"/>
      <c r="K515" s="875"/>
      <c r="L515" s="876"/>
    </row>
    <row r="516" spans="2:12" x14ac:dyDescent="0.25">
      <c r="B516" s="874"/>
      <c r="C516" s="875"/>
      <c r="D516" s="875"/>
      <c r="E516" s="875"/>
      <c r="F516" s="875"/>
      <c r="G516" s="876"/>
      <c r="H516" s="874"/>
      <c r="I516" s="875"/>
      <c r="J516" s="875"/>
      <c r="K516" s="875"/>
      <c r="L516" s="876"/>
    </row>
    <row r="517" spans="2:12" x14ac:dyDescent="0.25">
      <c r="B517" s="874"/>
      <c r="C517" s="875"/>
      <c r="D517" s="875"/>
      <c r="E517" s="875"/>
      <c r="F517" s="875"/>
      <c r="G517" s="876"/>
      <c r="H517" s="874"/>
      <c r="I517" s="875"/>
      <c r="J517" s="875"/>
      <c r="K517" s="875"/>
      <c r="L517" s="876"/>
    </row>
    <row r="518" spans="2:12" x14ac:dyDescent="0.25">
      <c r="B518" s="874"/>
      <c r="C518" s="875"/>
      <c r="D518" s="875"/>
      <c r="E518" s="875"/>
      <c r="F518" s="875"/>
      <c r="G518" s="876"/>
      <c r="H518" s="874"/>
      <c r="I518" s="875"/>
      <c r="J518" s="875"/>
      <c r="K518" s="875"/>
      <c r="L518" s="876"/>
    </row>
    <row r="519" spans="2:12" x14ac:dyDescent="0.25">
      <c r="B519" s="874"/>
      <c r="C519" s="875"/>
      <c r="D519" s="875"/>
      <c r="E519" s="875"/>
      <c r="F519" s="875"/>
      <c r="G519" s="876"/>
      <c r="H519" s="874"/>
      <c r="I519" s="875"/>
      <c r="J519" s="875"/>
      <c r="K519" s="875"/>
      <c r="L519" s="876"/>
    </row>
    <row r="520" spans="2:12" x14ac:dyDescent="0.25">
      <c r="B520" s="1016"/>
      <c r="C520" s="1017"/>
      <c r="D520" s="1017"/>
      <c r="E520" s="1017"/>
      <c r="F520" s="1017"/>
      <c r="G520" s="1018"/>
      <c r="H520" s="1016"/>
      <c r="I520" s="1017"/>
      <c r="J520" s="1017"/>
      <c r="K520" s="1017"/>
      <c r="L520" s="1018"/>
    </row>
    <row r="521" spans="2:12" x14ac:dyDescent="0.25">
      <c r="B521" s="1004" t="s">
        <v>1162</v>
      </c>
      <c r="C521" s="1019"/>
      <c r="D521" s="1019"/>
      <c r="E521" s="1019"/>
      <c r="F521" s="1019"/>
      <c r="G521" s="1020"/>
      <c r="H521" s="1004" t="s">
        <v>1163</v>
      </c>
      <c r="I521" s="1019"/>
      <c r="J521" s="1019"/>
      <c r="K521" s="1019"/>
      <c r="L521" s="1020"/>
    </row>
    <row r="522" spans="2:12" x14ac:dyDescent="0.25">
      <c r="B522" s="1021"/>
      <c r="C522" s="1022"/>
      <c r="D522" s="1022"/>
      <c r="E522" s="1022"/>
      <c r="F522" s="1022"/>
      <c r="G522" s="1023"/>
      <c r="H522" s="1021"/>
      <c r="I522" s="1022"/>
      <c r="J522" s="1022"/>
      <c r="K522" s="1022"/>
      <c r="L522" s="1023"/>
    </row>
    <row r="523" spans="2:12" x14ac:dyDescent="0.25">
      <c r="B523" s="976" t="s">
        <v>812</v>
      </c>
      <c r="C523" s="977"/>
      <c r="D523" s="977"/>
      <c r="E523" s="977"/>
      <c r="F523" s="977"/>
      <c r="G523" s="978"/>
      <c r="H523" s="976" t="s">
        <v>813</v>
      </c>
      <c r="I523" s="977"/>
      <c r="J523" s="977"/>
      <c r="K523" s="977"/>
      <c r="L523" s="978"/>
    </row>
    <row r="524" spans="2:12" x14ac:dyDescent="0.25">
      <c r="B524" s="874"/>
      <c r="C524" s="875"/>
      <c r="D524" s="875"/>
      <c r="E524" s="875"/>
      <c r="F524" s="875"/>
      <c r="G524" s="876"/>
      <c r="H524" s="874"/>
      <c r="I524" s="875"/>
      <c r="J524" s="875"/>
      <c r="K524" s="875"/>
      <c r="L524" s="876"/>
    </row>
    <row r="525" spans="2:12" x14ac:dyDescent="0.25">
      <c r="B525" s="874"/>
      <c r="C525" s="875"/>
      <c r="D525" s="875"/>
      <c r="E525" s="875"/>
      <c r="F525" s="875"/>
      <c r="G525" s="876"/>
      <c r="H525" s="874"/>
      <c r="I525" s="875"/>
      <c r="J525" s="875"/>
      <c r="K525" s="875"/>
      <c r="L525" s="876"/>
    </row>
    <row r="526" spans="2:12" x14ac:dyDescent="0.25">
      <c r="B526" s="874"/>
      <c r="C526" s="875"/>
      <c r="D526" s="875"/>
      <c r="E526" s="875"/>
      <c r="F526" s="875"/>
      <c r="G526" s="876"/>
      <c r="H526" s="874"/>
      <c r="I526" s="875"/>
      <c r="J526" s="875"/>
      <c r="K526" s="875"/>
      <c r="L526" s="876"/>
    </row>
    <row r="527" spans="2:12" x14ac:dyDescent="0.25">
      <c r="B527" s="874"/>
      <c r="C527" s="875"/>
      <c r="D527" s="875"/>
      <c r="E527" s="875"/>
      <c r="F527" s="875"/>
      <c r="G527" s="876"/>
      <c r="H527" s="874"/>
      <c r="I527" s="875"/>
      <c r="J527" s="875"/>
      <c r="K527" s="875"/>
      <c r="L527" s="876"/>
    </row>
    <row r="528" spans="2:12" x14ac:dyDescent="0.25">
      <c r="B528" s="874"/>
      <c r="C528" s="875"/>
      <c r="D528" s="875"/>
      <c r="E528" s="875"/>
      <c r="F528" s="875"/>
      <c r="G528" s="876"/>
      <c r="H528" s="874"/>
      <c r="I528" s="875"/>
      <c r="J528" s="875"/>
      <c r="K528" s="875"/>
      <c r="L528" s="876"/>
    </row>
    <row r="529" spans="2:12" x14ac:dyDescent="0.25">
      <c r="B529" s="874"/>
      <c r="C529" s="875"/>
      <c r="D529" s="875"/>
      <c r="E529" s="875"/>
      <c r="F529" s="875"/>
      <c r="G529" s="876"/>
      <c r="H529" s="874"/>
      <c r="I529" s="875"/>
      <c r="J529" s="875"/>
      <c r="K529" s="875"/>
      <c r="L529" s="876"/>
    </row>
    <row r="530" spans="2:12" x14ac:dyDescent="0.25">
      <c r="B530" s="874"/>
      <c r="C530" s="875"/>
      <c r="D530" s="875"/>
      <c r="E530" s="875"/>
      <c r="F530" s="875"/>
      <c r="G530" s="876"/>
      <c r="H530" s="874"/>
      <c r="I530" s="875"/>
      <c r="J530" s="875"/>
      <c r="K530" s="875"/>
      <c r="L530" s="876"/>
    </row>
    <row r="531" spans="2:12" x14ac:dyDescent="0.25">
      <c r="B531" s="874"/>
      <c r="C531" s="875"/>
      <c r="D531" s="875"/>
      <c r="E531" s="875"/>
      <c r="F531" s="875"/>
      <c r="G531" s="876"/>
      <c r="H531" s="874"/>
      <c r="I531" s="875"/>
      <c r="J531" s="875"/>
      <c r="K531" s="875"/>
      <c r="L531" s="876"/>
    </row>
    <row r="532" spans="2:12" x14ac:dyDescent="0.25">
      <c r="B532" s="874"/>
      <c r="C532" s="875"/>
      <c r="D532" s="875"/>
      <c r="E532" s="875"/>
      <c r="F532" s="875"/>
      <c r="G532" s="876"/>
      <c r="H532" s="874"/>
      <c r="I532" s="875"/>
      <c r="J532" s="875"/>
      <c r="K532" s="875"/>
      <c r="L532" s="876"/>
    </row>
    <row r="533" spans="2:12" x14ac:dyDescent="0.25">
      <c r="B533" s="874"/>
      <c r="C533" s="875"/>
      <c r="D533" s="875"/>
      <c r="E533" s="875"/>
      <c r="F533" s="875"/>
      <c r="G533" s="876"/>
      <c r="H533" s="874"/>
      <c r="I533" s="875"/>
      <c r="J533" s="875"/>
      <c r="K533" s="875"/>
      <c r="L533" s="876"/>
    </row>
    <row r="534" spans="2:12" x14ac:dyDescent="0.25">
      <c r="B534" s="874"/>
      <c r="C534" s="875"/>
      <c r="D534" s="875"/>
      <c r="E534" s="875"/>
      <c r="F534" s="875"/>
      <c r="G534" s="876"/>
      <c r="H534" s="874"/>
      <c r="I534" s="875"/>
      <c r="J534" s="875"/>
      <c r="K534" s="875"/>
      <c r="L534" s="876"/>
    </row>
    <row r="535" spans="2:12" x14ac:dyDescent="0.25">
      <c r="B535" s="874"/>
      <c r="C535" s="875"/>
      <c r="D535" s="875"/>
      <c r="E535" s="875"/>
      <c r="F535" s="875"/>
      <c r="G535" s="876"/>
      <c r="H535" s="874"/>
      <c r="I535" s="875"/>
      <c r="J535" s="875"/>
      <c r="K535" s="875"/>
      <c r="L535" s="876"/>
    </row>
    <row r="536" spans="2:12" x14ac:dyDescent="0.25">
      <c r="B536" s="1016"/>
      <c r="C536" s="1017"/>
      <c r="D536" s="1017"/>
      <c r="E536" s="1017"/>
      <c r="F536" s="1017"/>
      <c r="G536" s="1018"/>
      <c r="H536" s="1016"/>
      <c r="I536" s="1017"/>
      <c r="J536" s="1017"/>
      <c r="K536" s="1017"/>
      <c r="L536" s="1018"/>
    </row>
    <row r="537" spans="2:12" x14ac:dyDescent="0.25">
      <c r="B537" s="1004" t="s">
        <v>874</v>
      </c>
      <c r="C537" s="1019"/>
      <c r="D537" s="1019"/>
      <c r="E537" s="1019"/>
      <c r="F537" s="1019"/>
      <c r="G537" s="1020"/>
      <c r="H537" s="1004" t="s">
        <v>940</v>
      </c>
      <c r="I537" s="1019"/>
      <c r="J537" s="1019"/>
      <c r="K537" s="1019"/>
      <c r="L537" s="1020"/>
    </row>
    <row r="538" spans="2:12" x14ac:dyDescent="0.25">
      <c r="B538" s="1021"/>
      <c r="C538" s="1022"/>
      <c r="D538" s="1022"/>
      <c r="E538" s="1022"/>
      <c r="F538" s="1022"/>
      <c r="G538" s="1023"/>
      <c r="H538" s="1021"/>
      <c r="I538" s="1022"/>
      <c r="J538" s="1022"/>
      <c r="K538" s="1022"/>
      <c r="L538" s="1023"/>
    </row>
    <row r="539" spans="2:12" x14ac:dyDescent="0.25">
      <c r="B539" s="976" t="s">
        <v>812</v>
      </c>
      <c r="C539" s="977"/>
      <c r="D539" s="977"/>
      <c r="E539" s="977"/>
      <c r="F539" s="977"/>
      <c r="G539" s="978"/>
      <c r="H539" s="976" t="s">
        <v>813</v>
      </c>
      <c r="I539" s="977"/>
      <c r="J539" s="977"/>
      <c r="K539" s="977"/>
      <c r="L539" s="978"/>
    </row>
    <row r="540" spans="2:12" x14ac:dyDescent="0.25">
      <c r="B540" s="874"/>
      <c r="C540" s="875"/>
      <c r="D540" s="875"/>
      <c r="E540" s="875"/>
      <c r="F540" s="875"/>
      <c r="G540" s="876"/>
      <c r="H540" s="874"/>
      <c r="I540" s="875"/>
      <c r="J540" s="875"/>
      <c r="K540" s="875"/>
      <c r="L540" s="876"/>
    </row>
    <row r="541" spans="2:12" x14ac:dyDescent="0.25">
      <c r="B541" s="874"/>
      <c r="C541" s="875"/>
      <c r="D541" s="875"/>
      <c r="E541" s="875"/>
      <c r="F541" s="875"/>
      <c r="G541" s="876"/>
      <c r="H541" s="874"/>
      <c r="I541" s="875"/>
      <c r="J541" s="875"/>
      <c r="K541" s="875"/>
      <c r="L541" s="876"/>
    </row>
    <row r="542" spans="2:12" x14ac:dyDescent="0.25">
      <c r="B542" s="874"/>
      <c r="C542" s="875"/>
      <c r="D542" s="875"/>
      <c r="E542" s="875"/>
      <c r="F542" s="875"/>
      <c r="G542" s="876"/>
      <c r="H542" s="874"/>
      <c r="I542" s="875"/>
      <c r="J542" s="875"/>
      <c r="K542" s="875"/>
      <c r="L542" s="876"/>
    </row>
    <row r="543" spans="2:12" x14ac:dyDescent="0.25">
      <c r="B543" s="874"/>
      <c r="C543" s="875"/>
      <c r="D543" s="875"/>
      <c r="E543" s="875"/>
      <c r="F543" s="875"/>
      <c r="G543" s="876"/>
      <c r="H543" s="874"/>
      <c r="I543" s="875"/>
      <c r="J543" s="875"/>
      <c r="K543" s="875"/>
      <c r="L543" s="876"/>
    </row>
    <row r="544" spans="2:12" x14ac:dyDescent="0.25">
      <c r="B544" s="874"/>
      <c r="C544" s="875"/>
      <c r="D544" s="875"/>
      <c r="E544" s="875"/>
      <c r="F544" s="875"/>
      <c r="G544" s="876"/>
      <c r="H544" s="874"/>
      <c r="I544" s="875"/>
      <c r="J544" s="875"/>
      <c r="K544" s="875"/>
      <c r="L544" s="876"/>
    </row>
    <row r="545" spans="2:12" x14ac:dyDescent="0.25">
      <c r="B545" s="874"/>
      <c r="C545" s="875"/>
      <c r="D545" s="875"/>
      <c r="E545" s="875"/>
      <c r="F545" s="875"/>
      <c r="G545" s="876"/>
      <c r="H545" s="874"/>
      <c r="I545" s="875"/>
      <c r="J545" s="875"/>
      <c r="K545" s="875"/>
      <c r="L545" s="876"/>
    </row>
    <row r="546" spans="2:12" x14ac:dyDescent="0.25">
      <c r="B546" s="874"/>
      <c r="C546" s="875"/>
      <c r="D546" s="875"/>
      <c r="E546" s="875"/>
      <c r="F546" s="875"/>
      <c r="G546" s="876"/>
      <c r="H546" s="874"/>
      <c r="I546" s="875"/>
      <c r="J546" s="875"/>
      <c r="K546" s="875"/>
      <c r="L546" s="876"/>
    </row>
    <row r="547" spans="2:12" x14ac:dyDescent="0.25">
      <c r="B547" s="874"/>
      <c r="C547" s="875"/>
      <c r="D547" s="875"/>
      <c r="E547" s="875"/>
      <c r="F547" s="875"/>
      <c r="G547" s="876"/>
      <c r="H547" s="874"/>
      <c r="I547" s="875"/>
      <c r="J547" s="875"/>
      <c r="K547" s="875"/>
      <c r="L547" s="876"/>
    </row>
    <row r="548" spans="2:12" x14ac:dyDescent="0.25">
      <c r="B548" s="874"/>
      <c r="C548" s="875"/>
      <c r="D548" s="875"/>
      <c r="E548" s="875"/>
      <c r="F548" s="875"/>
      <c r="G548" s="876"/>
      <c r="H548" s="874"/>
      <c r="I548" s="875"/>
      <c r="J548" s="875"/>
      <c r="K548" s="875"/>
      <c r="L548" s="876"/>
    </row>
    <row r="549" spans="2:12" x14ac:dyDescent="0.25">
      <c r="B549" s="874"/>
      <c r="C549" s="875"/>
      <c r="D549" s="875"/>
      <c r="E549" s="875"/>
      <c r="F549" s="875"/>
      <c r="G549" s="876"/>
      <c r="H549" s="874"/>
      <c r="I549" s="875"/>
      <c r="J549" s="875"/>
      <c r="K549" s="875"/>
      <c r="L549" s="876"/>
    </row>
    <row r="550" spans="2:12" x14ac:dyDescent="0.25">
      <c r="B550" s="874"/>
      <c r="C550" s="875"/>
      <c r="D550" s="875"/>
      <c r="E550" s="875"/>
      <c r="F550" s="875"/>
      <c r="G550" s="876"/>
      <c r="H550" s="874"/>
      <c r="I550" s="875"/>
      <c r="J550" s="875"/>
      <c r="K550" s="875"/>
      <c r="L550" s="876"/>
    </row>
    <row r="551" spans="2:12" x14ac:dyDescent="0.25">
      <c r="B551" s="874"/>
      <c r="C551" s="875"/>
      <c r="D551" s="875"/>
      <c r="E551" s="875"/>
      <c r="F551" s="875"/>
      <c r="G551" s="876"/>
      <c r="H551" s="874"/>
      <c r="I551" s="875"/>
      <c r="J551" s="875"/>
      <c r="K551" s="875"/>
      <c r="L551" s="876"/>
    </row>
    <row r="552" spans="2:12" x14ac:dyDescent="0.25">
      <c r="B552" s="1016"/>
      <c r="C552" s="1017"/>
      <c r="D552" s="1017"/>
      <c r="E552" s="1017"/>
      <c r="F552" s="1017"/>
      <c r="G552" s="1018"/>
      <c r="H552" s="1016"/>
      <c r="I552" s="1017"/>
      <c r="J552" s="1017"/>
      <c r="K552" s="1017"/>
      <c r="L552" s="1018"/>
    </row>
    <row r="553" spans="2:12" x14ac:dyDescent="0.25">
      <c r="B553" s="1024" t="s">
        <v>802</v>
      </c>
      <c r="C553" s="1019"/>
      <c r="D553" s="1019"/>
      <c r="E553" s="1019"/>
      <c r="F553" s="1019"/>
      <c r="G553" s="1020"/>
      <c r="H553" s="1004" t="s">
        <v>823</v>
      </c>
      <c r="I553" s="1019"/>
      <c r="J553" s="1019"/>
      <c r="K553" s="1019"/>
      <c r="L553" s="1020"/>
    </row>
    <row r="554" spans="2:12" x14ac:dyDescent="0.25">
      <c r="B554" s="1021"/>
      <c r="C554" s="1022"/>
      <c r="D554" s="1022"/>
      <c r="E554" s="1022"/>
      <c r="F554" s="1022"/>
      <c r="G554" s="1023"/>
      <c r="H554" s="1021"/>
      <c r="I554" s="1022"/>
      <c r="J554" s="1022"/>
      <c r="K554" s="1022"/>
      <c r="L554" s="1023"/>
    </row>
    <row r="555" spans="2:12" x14ac:dyDescent="0.25">
      <c r="B555" s="976" t="s">
        <v>812</v>
      </c>
      <c r="C555" s="977"/>
      <c r="D555" s="977"/>
      <c r="E555" s="977"/>
      <c r="F555" s="977"/>
      <c r="G555" s="978"/>
      <c r="H555" s="976" t="s">
        <v>813</v>
      </c>
      <c r="I555" s="977"/>
      <c r="J555" s="977"/>
      <c r="K555" s="977"/>
      <c r="L555" s="978"/>
    </row>
    <row r="556" spans="2:12" x14ac:dyDescent="0.25">
      <c r="B556" s="874"/>
      <c r="C556" s="875"/>
      <c r="D556" s="875"/>
      <c r="E556" s="875"/>
      <c r="F556" s="875"/>
      <c r="G556" s="876"/>
      <c r="H556" s="874"/>
      <c r="I556" s="875"/>
      <c r="J556" s="875"/>
      <c r="K556" s="875"/>
      <c r="L556" s="876"/>
    </row>
    <row r="557" spans="2:12" x14ac:dyDescent="0.25">
      <c r="B557" s="874"/>
      <c r="C557" s="875"/>
      <c r="D557" s="875"/>
      <c r="E557" s="875"/>
      <c r="F557" s="875"/>
      <c r="G557" s="876"/>
      <c r="H557" s="874"/>
      <c r="I557" s="875"/>
      <c r="J557" s="875"/>
      <c r="K557" s="875"/>
      <c r="L557" s="876"/>
    </row>
    <row r="558" spans="2:12" x14ac:dyDescent="0.25">
      <c r="B558" s="874"/>
      <c r="C558" s="875"/>
      <c r="D558" s="875"/>
      <c r="E558" s="875"/>
      <c r="F558" s="875"/>
      <c r="G558" s="876"/>
      <c r="H558" s="874"/>
      <c r="I558" s="875"/>
      <c r="J558" s="875"/>
      <c r="K558" s="875"/>
      <c r="L558" s="876"/>
    </row>
    <row r="559" spans="2:12" x14ac:dyDescent="0.25">
      <c r="B559" s="874"/>
      <c r="C559" s="875"/>
      <c r="D559" s="875"/>
      <c r="E559" s="875"/>
      <c r="F559" s="875"/>
      <c r="G559" s="876"/>
      <c r="H559" s="874"/>
      <c r="I559" s="875"/>
      <c r="J559" s="875"/>
      <c r="K559" s="875"/>
      <c r="L559" s="876"/>
    </row>
    <row r="560" spans="2:12" x14ac:dyDescent="0.25">
      <c r="B560" s="874"/>
      <c r="C560" s="875"/>
      <c r="D560" s="875"/>
      <c r="E560" s="875"/>
      <c r="F560" s="875"/>
      <c r="G560" s="876"/>
      <c r="H560" s="874"/>
      <c r="I560" s="875"/>
      <c r="J560" s="875"/>
      <c r="K560" s="875"/>
      <c r="L560" s="876"/>
    </row>
    <row r="561" spans="2:12" x14ac:dyDescent="0.25">
      <c r="B561" s="874"/>
      <c r="C561" s="875"/>
      <c r="D561" s="875"/>
      <c r="E561" s="875"/>
      <c r="F561" s="875"/>
      <c r="G561" s="876"/>
      <c r="H561" s="874"/>
      <c r="I561" s="875"/>
      <c r="J561" s="875"/>
      <c r="K561" s="875"/>
      <c r="L561" s="876"/>
    </row>
    <row r="562" spans="2:12" x14ac:dyDescent="0.25">
      <c r="B562" s="874"/>
      <c r="C562" s="875"/>
      <c r="D562" s="875"/>
      <c r="E562" s="875"/>
      <c r="F562" s="875"/>
      <c r="G562" s="876"/>
      <c r="H562" s="874"/>
      <c r="I562" s="875"/>
      <c r="J562" s="875"/>
      <c r="K562" s="875"/>
      <c r="L562" s="876"/>
    </row>
    <row r="563" spans="2:12" x14ac:dyDescent="0.25">
      <c r="B563" s="874"/>
      <c r="C563" s="875"/>
      <c r="D563" s="875"/>
      <c r="E563" s="875"/>
      <c r="F563" s="875"/>
      <c r="G563" s="876"/>
      <c r="H563" s="874"/>
      <c r="I563" s="875"/>
      <c r="J563" s="875"/>
      <c r="K563" s="875"/>
      <c r="L563" s="876"/>
    </row>
    <row r="564" spans="2:12" x14ac:dyDescent="0.25">
      <c r="B564" s="874"/>
      <c r="C564" s="875"/>
      <c r="D564" s="875"/>
      <c r="E564" s="875"/>
      <c r="F564" s="875"/>
      <c r="G564" s="876"/>
      <c r="H564" s="874"/>
      <c r="I564" s="875"/>
      <c r="J564" s="875"/>
      <c r="K564" s="875"/>
      <c r="L564" s="876"/>
    </row>
    <row r="565" spans="2:12" x14ac:dyDescent="0.25">
      <c r="B565" s="874"/>
      <c r="C565" s="875"/>
      <c r="D565" s="875"/>
      <c r="E565" s="875"/>
      <c r="F565" s="875"/>
      <c r="G565" s="876"/>
      <c r="H565" s="874"/>
      <c r="I565" s="875"/>
      <c r="J565" s="875"/>
      <c r="K565" s="875"/>
      <c r="L565" s="876"/>
    </row>
    <row r="566" spans="2:12" x14ac:dyDescent="0.25">
      <c r="B566" s="874"/>
      <c r="C566" s="875"/>
      <c r="D566" s="875"/>
      <c r="E566" s="875"/>
      <c r="F566" s="875"/>
      <c r="G566" s="876"/>
      <c r="H566" s="874"/>
      <c r="I566" s="875"/>
      <c r="J566" s="875"/>
      <c r="K566" s="875"/>
      <c r="L566" s="876"/>
    </row>
    <row r="567" spans="2:12" x14ac:dyDescent="0.25">
      <c r="B567" s="874"/>
      <c r="C567" s="875"/>
      <c r="D567" s="875"/>
      <c r="E567" s="875"/>
      <c r="F567" s="875"/>
      <c r="G567" s="876"/>
      <c r="H567" s="874"/>
      <c r="I567" s="875"/>
      <c r="J567" s="875"/>
      <c r="K567" s="875"/>
      <c r="L567" s="876"/>
    </row>
    <row r="568" spans="2:12" x14ac:dyDescent="0.25">
      <c r="B568" s="1016"/>
      <c r="C568" s="1017"/>
      <c r="D568" s="1017"/>
      <c r="E568" s="1017"/>
      <c r="F568" s="1017"/>
      <c r="G568" s="1018"/>
      <c r="H568" s="1016"/>
      <c r="I568" s="1017"/>
      <c r="J568" s="1017"/>
      <c r="K568" s="1017"/>
      <c r="L568" s="1018"/>
    </row>
    <row r="569" spans="2:12" x14ac:dyDescent="0.25">
      <c r="B569" s="1024" t="s">
        <v>803</v>
      </c>
      <c r="C569" s="1019"/>
      <c r="D569" s="1019"/>
      <c r="E569" s="1019"/>
      <c r="F569" s="1019"/>
      <c r="G569" s="1020"/>
      <c r="H569" s="1004" t="s">
        <v>824</v>
      </c>
      <c r="I569" s="1019"/>
      <c r="J569" s="1019"/>
      <c r="K569" s="1019"/>
      <c r="L569" s="1020"/>
    </row>
    <row r="570" spans="2:12" x14ac:dyDescent="0.25">
      <c r="B570" s="1021"/>
      <c r="C570" s="1022"/>
      <c r="D570" s="1022"/>
      <c r="E570" s="1022"/>
      <c r="F570" s="1022"/>
      <c r="G570" s="1023"/>
      <c r="H570" s="1021"/>
      <c r="I570" s="1022"/>
      <c r="J570" s="1022"/>
      <c r="K570" s="1022"/>
      <c r="L570" s="1023"/>
    </row>
    <row r="571" spans="2:12" x14ac:dyDescent="0.25">
      <c r="B571" s="976" t="s">
        <v>812</v>
      </c>
      <c r="C571" s="977"/>
      <c r="D571" s="977"/>
      <c r="E571" s="977"/>
      <c r="F571" s="977"/>
      <c r="G571" s="978"/>
      <c r="H571" s="976" t="s">
        <v>813</v>
      </c>
      <c r="I571" s="977"/>
      <c r="J571" s="977"/>
      <c r="K571" s="977"/>
      <c r="L571" s="978"/>
    </row>
    <row r="572" spans="2:12" x14ac:dyDescent="0.25">
      <c r="B572" s="874"/>
      <c r="C572" s="875"/>
      <c r="D572" s="875"/>
      <c r="E572" s="875"/>
      <c r="F572" s="875"/>
      <c r="G572" s="876"/>
      <c r="H572" s="874"/>
      <c r="I572" s="875"/>
      <c r="J572" s="875"/>
      <c r="K572" s="875"/>
      <c r="L572" s="876"/>
    </row>
    <row r="573" spans="2:12" x14ac:dyDescent="0.25">
      <c r="B573" s="874"/>
      <c r="C573" s="875"/>
      <c r="D573" s="875"/>
      <c r="E573" s="875"/>
      <c r="F573" s="875"/>
      <c r="G573" s="876"/>
      <c r="H573" s="874"/>
      <c r="I573" s="875"/>
      <c r="J573" s="875"/>
      <c r="K573" s="875"/>
      <c r="L573" s="876"/>
    </row>
    <row r="574" spans="2:12" x14ac:dyDescent="0.25">
      <c r="B574" s="874"/>
      <c r="C574" s="875"/>
      <c r="D574" s="875"/>
      <c r="E574" s="875"/>
      <c r="F574" s="875"/>
      <c r="G574" s="876"/>
      <c r="H574" s="874"/>
      <c r="I574" s="875"/>
      <c r="J574" s="875"/>
      <c r="K574" s="875"/>
      <c r="L574" s="876"/>
    </row>
    <row r="575" spans="2:12" x14ac:dyDescent="0.25">
      <c r="B575" s="874"/>
      <c r="C575" s="875"/>
      <c r="D575" s="875"/>
      <c r="E575" s="875"/>
      <c r="F575" s="875"/>
      <c r="G575" s="876"/>
      <c r="H575" s="874"/>
      <c r="I575" s="875"/>
      <c r="J575" s="875"/>
      <c r="K575" s="875"/>
      <c r="L575" s="876"/>
    </row>
    <row r="576" spans="2:12" x14ac:dyDescent="0.25">
      <c r="B576" s="874"/>
      <c r="C576" s="875"/>
      <c r="D576" s="875"/>
      <c r="E576" s="875"/>
      <c r="F576" s="875"/>
      <c r="G576" s="876"/>
      <c r="H576" s="874"/>
      <c r="I576" s="875"/>
      <c r="J576" s="875"/>
      <c r="K576" s="875"/>
      <c r="L576" s="876"/>
    </row>
    <row r="577" spans="2:12" x14ac:dyDescent="0.25">
      <c r="B577" s="874"/>
      <c r="C577" s="875"/>
      <c r="D577" s="875"/>
      <c r="E577" s="875"/>
      <c r="F577" s="875"/>
      <c r="G577" s="876"/>
      <c r="H577" s="874"/>
      <c r="I577" s="875"/>
      <c r="J577" s="875"/>
      <c r="K577" s="875"/>
      <c r="L577" s="876"/>
    </row>
    <row r="578" spans="2:12" x14ac:dyDescent="0.25">
      <c r="B578" s="874"/>
      <c r="C578" s="875"/>
      <c r="D578" s="875"/>
      <c r="E578" s="875"/>
      <c r="F578" s="875"/>
      <c r="G578" s="876"/>
      <c r="H578" s="874"/>
      <c r="I578" s="875"/>
      <c r="J578" s="875"/>
      <c r="K578" s="875"/>
      <c r="L578" s="876"/>
    </row>
    <row r="579" spans="2:12" x14ac:dyDescent="0.25">
      <c r="B579" s="874"/>
      <c r="C579" s="875"/>
      <c r="D579" s="875"/>
      <c r="E579" s="875"/>
      <c r="F579" s="875"/>
      <c r="G579" s="876"/>
      <c r="H579" s="874"/>
      <c r="I579" s="875"/>
      <c r="J579" s="875"/>
      <c r="K579" s="875"/>
      <c r="L579" s="876"/>
    </row>
    <row r="580" spans="2:12" x14ac:dyDescent="0.25">
      <c r="B580" s="874"/>
      <c r="C580" s="875"/>
      <c r="D580" s="875"/>
      <c r="E580" s="875"/>
      <c r="F580" s="875"/>
      <c r="G580" s="876"/>
      <c r="H580" s="874"/>
      <c r="I580" s="875"/>
      <c r="J580" s="875"/>
      <c r="K580" s="875"/>
      <c r="L580" s="876"/>
    </row>
    <row r="581" spans="2:12" x14ac:dyDescent="0.25">
      <c r="B581" s="874"/>
      <c r="C581" s="875"/>
      <c r="D581" s="875"/>
      <c r="E581" s="875"/>
      <c r="F581" s="875"/>
      <c r="G581" s="876"/>
      <c r="H581" s="874"/>
      <c r="I581" s="875"/>
      <c r="J581" s="875"/>
      <c r="K581" s="875"/>
      <c r="L581" s="876"/>
    </row>
    <row r="582" spans="2:12" x14ac:dyDescent="0.25">
      <c r="B582" s="874"/>
      <c r="C582" s="875"/>
      <c r="D582" s="875"/>
      <c r="E582" s="875"/>
      <c r="F582" s="875"/>
      <c r="G582" s="876"/>
      <c r="H582" s="874"/>
      <c r="I582" s="875"/>
      <c r="J582" s="875"/>
      <c r="K582" s="875"/>
      <c r="L582" s="876"/>
    </row>
    <row r="583" spans="2:12" x14ac:dyDescent="0.25">
      <c r="B583" s="874"/>
      <c r="C583" s="875"/>
      <c r="D583" s="875"/>
      <c r="E583" s="875"/>
      <c r="F583" s="875"/>
      <c r="G583" s="876"/>
      <c r="H583" s="874"/>
      <c r="I583" s="875"/>
      <c r="J583" s="875"/>
      <c r="K583" s="875"/>
      <c r="L583" s="876"/>
    </row>
    <row r="584" spans="2:12" x14ac:dyDescent="0.25">
      <c r="B584" s="1016"/>
      <c r="C584" s="1017"/>
      <c r="D584" s="1017"/>
      <c r="E584" s="1017"/>
      <c r="F584" s="1017"/>
      <c r="G584" s="1018"/>
      <c r="H584" s="1016"/>
      <c r="I584" s="1017"/>
      <c r="J584" s="1017"/>
      <c r="K584" s="1017"/>
      <c r="L584" s="1018"/>
    </row>
    <row r="585" spans="2:12" x14ac:dyDescent="0.25">
      <c r="B585" s="1004" t="s">
        <v>825</v>
      </c>
      <c r="C585" s="1019"/>
      <c r="D585" s="1019"/>
      <c r="E585" s="1019"/>
      <c r="F585" s="1019"/>
      <c r="G585" s="1020"/>
      <c r="H585" s="1004" t="s">
        <v>826</v>
      </c>
      <c r="I585" s="1019"/>
      <c r="J585" s="1019"/>
      <c r="K585" s="1019"/>
      <c r="L585" s="1020"/>
    </row>
    <row r="586" spans="2:12" x14ac:dyDescent="0.25">
      <c r="B586" s="1021"/>
      <c r="C586" s="1022"/>
      <c r="D586" s="1022"/>
      <c r="E586" s="1022"/>
      <c r="F586" s="1022"/>
      <c r="G586" s="1023"/>
      <c r="H586" s="1021"/>
      <c r="I586" s="1022"/>
      <c r="J586" s="1022"/>
      <c r="K586" s="1022"/>
      <c r="L586" s="1023"/>
    </row>
    <row r="587" spans="2:12" x14ac:dyDescent="0.25">
      <c r="B587" s="976" t="s">
        <v>812</v>
      </c>
      <c r="C587" s="977"/>
      <c r="D587" s="977"/>
      <c r="E587" s="977"/>
      <c r="F587" s="977"/>
      <c r="G587" s="978"/>
      <c r="H587" s="976" t="s">
        <v>813</v>
      </c>
      <c r="I587" s="977"/>
      <c r="J587" s="977"/>
      <c r="K587" s="977"/>
      <c r="L587" s="978"/>
    </row>
    <row r="588" spans="2:12" x14ac:dyDescent="0.25">
      <c r="B588" s="874"/>
      <c r="C588" s="875"/>
      <c r="D588" s="875"/>
      <c r="E588" s="875"/>
      <c r="F588" s="875"/>
      <c r="G588" s="876"/>
      <c r="H588" s="874"/>
      <c r="I588" s="875"/>
      <c r="J588" s="875"/>
      <c r="K588" s="875"/>
      <c r="L588" s="876"/>
    </row>
    <row r="589" spans="2:12" x14ac:dyDescent="0.25">
      <c r="B589" s="874"/>
      <c r="C589" s="875"/>
      <c r="D589" s="875"/>
      <c r="E589" s="875"/>
      <c r="F589" s="875"/>
      <c r="G589" s="876"/>
      <c r="H589" s="874"/>
      <c r="I589" s="875"/>
      <c r="J589" s="875"/>
      <c r="K589" s="875"/>
      <c r="L589" s="876"/>
    </row>
    <row r="590" spans="2:12" x14ac:dyDescent="0.25">
      <c r="B590" s="874"/>
      <c r="C590" s="875"/>
      <c r="D590" s="875"/>
      <c r="E590" s="875"/>
      <c r="F590" s="875"/>
      <c r="G590" s="876"/>
      <c r="H590" s="874"/>
      <c r="I590" s="875"/>
      <c r="J590" s="875"/>
      <c r="K590" s="875"/>
      <c r="L590" s="876"/>
    </row>
    <row r="591" spans="2:12" x14ac:dyDescent="0.25">
      <c r="B591" s="874"/>
      <c r="C591" s="875"/>
      <c r="D591" s="875"/>
      <c r="E591" s="875"/>
      <c r="F591" s="875"/>
      <c r="G591" s="876"/>
      <c r="H591" s="874"/>
      <c r="I591" s="875"/>
      <c r="J591" s="875"/>
      <c r="K591" s="875"/>
      <c r="L591" s="876"/>
    </row>
    <row r="592" spans="2:12" x14ac:dyDescent="0.25">
      <c r="B592" s="874"/>
      <c r="C592" s="875"/>
      <c r="D592" s="875"/>
      <c r="E592" s="875"/>
      <c r="F592" s="875"/>
      <c r="G592" s="876"/>
      <c r="H592" s="874"/>
      <c r="I592" s="875"/>
      <c r="J592" s="875"/>
      <c r="K592" s="875"/>
      <c r="L592" s="876"/>
    </row>
    <row r="593" spans="2:12" x14ac:dyDescent="0.25">
      <c r="B593" s="874"/>
      <c r="C593" s="875"/>
      <c r="D593" s="875"/>
      <c r="E593" s="875"/>
      <c r="F593" s="875"/>
      <c r="G593" s="876"/>
      <c r="H593" s="874"/>
      <c r="I593" s="875"/>
      <c r="J593" s="875"/>
      <c r="K593" s="875"/>
      <c r="L593" s="876"/>
    </row>
    <row r="594" spans="2:12" x14ac:dyDescent="0.25">
      <c r="B594" s="874"/>
      <c r="C594" s="875"/>
      <c r="D594" s="875"/>
      <c r="E594" s="875"/>
      <c r="F594" s="875"/>
      <c r="G594" s="876"/>
      <c r="H594" s="874"/>
      <c r="I594" s="875"/>
      <c r="J594" s="875"/>
      <c r="K594" s="875"/>
      <c r="L594" s="876"/>
    </row>
    <row r="595" spans="2:12" x14ac:dyDescent="0.25">
      <c r="B595" s="874"/>
      <c r="C595" s="875"/>
      <c r="D595" s="875"/>
      <c r="E595" s="875"/>
      <c r="F595" s="875"/>
      <c r="G595" s="876"/>
      <c r="H595" s="874"/>
      <c r="I595" s="875"/>
      <c r="J595" s="875"/>
      <c r="K595" s="875"/>
      <c r="L595" s="876"/>
    </row>
    <row r="596" spans="2:12" x14ac:dyDescent="0.25">
      <c r="B596" s="874"/>
      <c r="C596" s="875"/>
      <c r="D596" s="875"/>
      <c r="E596" s="875"/>
      <c r="F596" s="875"/>
      <c r="G596" s="876"/>
      <c r="H596" s="874"/>
      <c r="I596" s="875"/>
      <c r="J596" s="875"/>
      <c r="K596" s="875"/>
      <c r="L596" s="876"/>
    </row>
    <row r="597" spans="2:12" x14ac:dyDescent="0.25">
      <c r="B597" s="874"/>
      <c r="C597" s="875"/>
      <c r="D597" s="875"/>
      <c r="E597" s="875"/>
      <c r="F597" s="875"/>
      <c r="G597" s="876"/>
      <c r="H597" s="874"/>
      <c r="I597" s="875"/>
      <c r="J597" s="875"/>
      <c r="K597" s="875"/>
      <c r="L597" s="876"/>
    </row>
    <row r="598" spans="2:12" x14ac:dyDescent="0.25">
      <c r="B598" s="874"/>
      <c r="C598" s="875"/>
      <c r="D598" s="875"/>
      <c r="E598" s="875"/>
      <c r="F598" s="875"/>
      <c r="G598" s="876"/>
      <c r="H598" s="874"/>
      <c r="I598" s="875"/>
      <c r="J598" s="875"/>
      <c r="K598" s="875"/>
      <c r="L598" s="876"/>
    </row>
    <row r="599" spans="2:12" x14ac:dyDescent="0.25">
      <c r="B599" s="874"/>
      <c r="C599" s="875"/>
      <c r="D599" s="875"/>
      <c r="E599" s="875"/>
      <c r="F599" s="875"/>
      <c r="G599" s="876"/>
      <c r="H599" s="874"/>
      <c r="I599" s="875"/>
      <c r="J599" s="875"/>
      <c r="K599" s="875"/>
      <c r="L599" s="876"/>
    </row>
    <row r="600" spans="2:12" x14ac:dyDescent="0.25">
      <c r="B600" s="1016"/>
      <c r="C600" s="1017"/>
      <c r="D600" s="1017"/>
      <c r="E600" s="1017"/>
      <c r="F600" s="1017"/>
      <c r="G600" s="1018"/>
      <c r="H600" s="1016"/>
      <c r="I600" s="1017"/>
      <c r="J600" s="1017"/>
      <c r="K600" s="1017"/>
      <c r="L600" s="1018"/>
    </row>
    <row r="601" spans="2:12" ht="15" customHeight="1" x14ac:dyDescent="0.25">
      <c r="B601" s="1004" t="s">
        <v>1164</v>
      </c>
      <c r="C601" s="1019"/>
      <c r="D601" s="1019"/>
      <c r="E601" s="1019"/>
      <c r="F601" s="1019"/>
      <c r="G601" s="1020"/>
      <c r="H601" s="1004" t="s">
        <v>827</v>
      </c>
      <c r="I601" s="1019"/>
      <c r="J601" s="1019"/>
      <c r="K601" s="1019"/>
      <c r="L601" s="1020"/>
    </row>
    <row r="602" spans="2:12" x14ac:dyDescent="0.25">
      <c r="B602" s="1021"/>
      <c r="C602" s="1022"/>
      <c r="D602" s="1022"/>
      <c r="E602" s="1022"/>
      <c r="F602" s="1022"/>
      <c r="G602" s="1023"/>
      <c r="H602" s="1021"/>
      <c r="I602" s="1022"/>
      <c r="J602" s="1022"/>
      <c r="K602" s="1022"/>
      <c r="L602" s="1023"/>
    </row>
    <row r="603" spans="2:12" x14ac:dyDescent="0.25">
      <c r="B603" s="976" t="s">
        <v>812</v>
      </c>
      <c r="C603" s="977"/>
      <c r="D603" s="977"/>
      <c r="E603" s="977"/>
      <c r="F603" s="977"/>
      <c r="G603" s="978"/>
      <c r="H603" s="976" t="s">
        <v>813</v>
      </c>
      <c r="I603" s="977"/>
      <c r="J603" s="977"/>
      <c r="K603" s="977"/>
      <c r="L603" s="978"/>
    </row>
    <row r="604" spans="2:12" x14ac:dyDescent="0.25">
      <c r="B604" s="874"/>
      <c r="C604" s="875"/>
      <c r="D604" s="875"/>
      <c r="E604" s="875"/>
      <c r="F604" s="875"/>
      <c r="G604" s="876"/>
      <c r="H604" s="874"/>
      <c r="I604" s="875"/>
      <c r="J604" s="875"/>
      <c r="K604" s="875"/>
      <c r="L604" s="876"/>
    </row>
    <row r="605" spans="2:12" x14ac:dyDescent="0.25">
      <c r="B605" s="874"/>
      <c r="C605" s="875"/>
      <c r="D605" s="875"/>
      <c r="E605" s="875"/>
      <c r="F605" s="875"/>
      <c r="G605" s="876"/>
      <c r="H605" s="874"/>
      <c r="I605" s="875"/>
      <c r="J605" s="875"/>
      <c r="K605" s="875"/>
      <c r="L605" s="876"/>
    </row>
    <row r="606" spans="2:12" x14ac:dyDescent="0.25">
      <c r="B606" s="874"/>
      <c r="C606" s="875"/>
      <c r="D606" s="875"/>
      <c r="E606" s="875"/>
      <c r="F606" s="875"/>
      <c r="G606" s="876"/>
      <c r="H606" s="874"/>
      <c r="I606" s="875"/>
      <c r="J606" s="875"/>
      <c r="K606" s="875"/>
      <c r="L606" s="876"/>
    </row>
    <row r="607" spans="2:12" x14ac:dyDescent="0.25">
      <c r="B607" s="874"/>
      <c r="C607" s="875"/>
      <c r="D607" s="875"/>
      <c r="E607" s="875"/>
      <c r="F607" s="875"/>
      <c r="G607" s="876"/>
      <c r="H607" s="874"/>
      <c r="I607" s="875"/>
      <c r="J607" s="875"/>
      <c r="K607" s="875"/>
      <c r="L607" s="876"/>
    </row>
    <row r="608" spans="2:12" x14ac:dyDescent="0.25">
      <c r="B608" s="874"/>
      <c r="C608" s="875"/>
      <c r="D608" s="875"/>
      <c r="E608" s="875"/>
      <c r="F608" s="875"/>
      <c r="G608" s="876"/>
      <c r="H608" s="874"/>
      <c r="I608" s="875"/>
      <c r="J608" s="875"/>
      <c r="K608" s="875"/>
      <c r="L608" s="876"/>
    </row>
    <row r="609" spans="2:13" x14ac:dyDescent="0.25">
      <c r="B609" s="874"/>
      <c r="C609" s="875"/>
      <c r="D609" s="875"/>
      <c r="E609" s="875"/>
      <c r="F609" s="875"/>
      <c r="G609" s="876"/>
      <c r="H609" s="874"/>
      <c r="I609" s="875"/>
      <c r="J609" s="875"/>
      <c r="K609" s="875"/>
      <c r="L609" s="876"/>
    </row>
    <row r="610" spans="2:13" x14ac:dyDescent="0.25">
      <c r="B610" s="874"/>
      <c r="C610" s="875"/>
      <c r="D610" s="875"/>
      <c r="E610" s="875"/>
      <c r="F610" s="875"/>
      <c r="G610" s="876"/>
      <c r="H610" s="874"/>
      <c r="I610" s="875"/>
      <c r="J610" s="875"/>
      <c r="K610" s="875"/>
      <c r="L610" s="876"/>
    </row>
    <row r="611" spans="2:13" x14ac:dyDescent="0.25">
      <c r="B611" s="874"/>
      <c r="C611" s="875"/>
      <c r="D611" s="875"/>
      <c r="E611" s="875"/>
      <c r="F611" s="875"/>
      <c r="G611" s="876"/>
      <c r="H611" s="874"/>
      <c r="I611" s="875"/>
      <c r="J611" s="875"/>
      <c r="K611" s="875"/>
      <c r="L611" s="876"/>
    </row>
    <row r="612" spans="2:13" x14ac:dyDescent="0.25">
      <c r="B612" s="874"/>
      <c r="C612" s="875"/>
      <c r="D612" s="875"/>
      <c r="E612" s="875"/>
      <c r="F612" s="875"/>
      <c r="G612" s="876"/>
      <c r="H612" s="874"/>
      <c r="I612" s="875"/>
      <c r="J612" s="875"/>
      <c r="K612" s="875"/>
      <c r="L612" s="876"/>
    </row>
    <row r="613" spans="2:13" x14ac:dyDescent="0.25">
      <c r="B613" s="874"/>
      <c r="C613" s="875"/>
      <c r="D613" s="875"/>
      <c r="E613" s="875"/>
      <c r="F613" s="875"/>
      <c r="G613" s="876"/>
      <c r="H613" s="874"/>
      <c r="I613" s="875"/>
      <c r="J613" s="875"/>
      <c r="K613" s="875"/>
      <c r="L613" s="876"/>
    </row>
    <row r="614" spans="2:13" x14ac:dyDescent="0.25">
      <c r="B614" s="874"/>
      <c r="C614" s="875"/>
      <c r="D614" s="875"/>
      <c r="E614" s="875"/>
      <c r="F614" s="875"/>
      <c r="G614" s="876"/>
      <c r="H614" s="874"/>
      <c r="I614" s="875"/>
      <c r="J614" s="875"/>
      <c r="K614" s="875"/>
      <c r="L614" s="876"/>
    </row>
    <row r="615" spans="2:13" x14ac:dyDescent="0.25">
      <c r="B615" s="874"/>
      <c r="C615" s="875"/>
      <c r="D615" s="875"/>
      <c r="E615" s="875"/>
      <c r="F615" s="875"/>
      <c r="G615" s="876"/>
      <c r="H615" s="874"/>
      <c r="I615" s="875"/>
      <c r="J615" s="875"/>
      <c r="K615" s="875"/>
      <c r="L615" s="876"/>
    </row>
    <row r="616" spans="2:13" x14ac:dyDescent="0.25">
      <c r="B616" s="1016"/>
      <c r="C616" s="1017"/>
      <c r="D616" s="1017"/>
      <c r="E616" s="1017"/>
      <c r="F616" s="1017"/>
      <c r="G616" s="1018"/>
      <c r="H616" s="1016"/>
      <c r="I616" s="1017"/>
      <c r="J616" s="1017"/>
      <c r="K616" s="1017"/>
      <c r="L616" s="1018"/>
    </row>
    <row r="617" spans="2:13" ht="15" customHeight="1" x14ac:dyDescent="0.25">
      <c r="B617" s="1004" t="s">
        <v>1165</v>
      </c>
      <c r="C617" s="1005"/>
      <c r="D617" s="1005"/>
      <c r="E617" s="1005"/>
      <c r="F617" s="1005"/>
      <c r="G617" s="1006"/>
      <c r="H617" s="1004" t="s">
        <v>1166</v>
      </c>
      <c r="I617" s="1005"/>
      <c r="J617" s="1005"/>
      <c r="K617" s="1005"/>
      <c r="L617" s="1005"/>
      <c r="M617" s="1006"/>
    </row>
    <row r="618" spans="2:13" ht="30.75" customHeight="1" x14ac:dyDescent="0.25">
      <c r="B618" s="1007"/>
      <c r="C618" s="1008"/>
      <c r="D618" s="1008"/>
      <c r="E618" s="1008"/>
      <c r="F618" s="1008"/>
      <c r="G618" s="1009"/>
      <c r="H618" s="1007"/>
      <c r="I618" s="1008"/>
      <c r="J618" s="1008"/>
      <c r="K618" s="1008"/>
      <c r="L618" s="1008"/>
      <c r="M618" s="1009"/>
    </row>
    <row r="619" spans="2:13" hidden="1" x14ac:dyDescent="0.25">
      <c r="B619" s="976" t="s">
        <v>812</v>
      </c>
      <c r="C619" s="977"/>
      <c r="D619" s="977"/>
      <c r="E619" s="977"/>
      <c r="F619" s="977"/>
      <c r="G619" s="978"/>
      <c r="H619" s="976" t="s">
        <v>813</v>
      </c>
      <c r="I619" s="977"/>
      <c r="J619" s="977"/>
      <c r="K619" s="977"/>
      <c r="L619" s="978"/>
    </row>
    <row r="620" spans="2:13" hidden="1" x14ac:dyDescent="0.25">
      <c r="B620" s="874"/>
      <c r="C620" s="875"/>
      <c r="D620" s="875"/>
      <c r="E620" s="875"/>
      <c r="F620" s="875"/>
      <c r="G620" s="876"/>
      <c r="H620" s="874"/>
      <c r="I620" s="875"/>
      <c r="J620" s="875"/>
      <c r="K620" s="875"/>
      <c r="L620" s="876"/>
    </row>
    <row r="621" spans="2:13" hidden="1" x14ac:dyDescent="0.25">
      <c r="B621" s="874"/>
      <c r="C621" s="875"/>
      <c r="D621" s="875"/>
      <c r="E621" s="875"/>
      <c r="F621" s="875"/>
      <c r="G621" s="876"/>
      <c r="H621" s="874"/>
      <c r="I621" s="875"/>
      <c r="J621" s="875"/>
      <c r="K621" s="875"/>
      <c r="L621" s="876"/>
    </row>
    <row r="622" spans="2:13" hidden="1" x14ac:dyDescent="0.25">
      <c r="B622" s="874"/>
      <c r="C622" s="875"/>
      <c r="D622" s="875"/>
      <c r="E622" s="875"/>
      <c r="F622" s="875"/>
      <c r="G622" s="876"/>
      <c r="H622" s="874"/>
      <c r="I622" s="875"/>
      <c r="J622" s="875"/>
      <c r="K622" s="875"/>
      <c r="L622" s="876"/>
    </row>
    <row r="623" spans="2:13" hidden="1" x14ac:dyDescent="0.25">
      <c r="B623" s="874"/>
      <c r="C623" s="875"/>
      <c r="D623" s="875"/>
      <c r="E623" s="875"/>
      <c r="F623" s="875"/>
      <c r="G623" s="876"/>
      <c r="H623" s="874"/>
      <c r="I623" s="875"/>
      <c r="J623" s="875"/>
      <c r="K623" s="875"/>
      <c r="L623" s="876"/>
    </row>
    <row r="624" spans="2:13" hidden="1" x14ac:dyDescent="0.25">
      <c r="B624" s="874"/>
      <c r="C624" s="875"/>
      <c r="D624" s="875"/>
      <c r="E624" s="875"/>
      <c r="F624" s="875"/>
      <c r="G624" s="876"/>
      <c r="H624" s="874"/>
      <c r="I624" s="875"/>
      <c r="J624" s="875"/>
      <c r="K624" s="875"/>
      <c r="L624" s="876"/>
    </row>
    <row r="625" spans="2:12" hidden="1" x14ac:dyDescent="0.25">
      <c r="B625" s="874"/>
      <c r="C625" s="875"/>
      <c r="D625" s="875"/>
      <c r="E625" s="875"/>
      <c r="F625" s="875"/>
      <c r="G625" s="876"/>
      <c r="H625" s="874"/>
      <c r="I625" s="875"/>
      <c r="J625" s="875"/>
      <c r="K625" s="875"/>
      <c r="L625" s="876"/>
    </row>
    <row r="626" spans="2:12" hidden="1" x14ac:dyDescent="0.25">
      <c r="B626" s="874"/>
      <c r="C626" s="875"/>
      <c r="D626" s="875"/>
      <c r="E626" s="875"/>
      <c r="F626" s="875"/>
      <c r="G626" s="876"/>
      <c r="H626" s="874"/>
      <c r="I626" s="875"/>
      <c r="J626" s="875"/>
      <c r="K626" s="875"/>
      <c r="L626" s="876"/>
    </row>
    <row r="627" spans="2:12" hidden="1" x14ac:dyDescent="0.25">
      <c r="B627" s="874"/>
      <c r="C627" s="875"/>
      <c r="D627" s="875"/>
      <c r="E627" s="875"/>
      <c r="F627" s="875"/>
      <c r="G627" s="876"/>
      <c r="H627" s="874"/>
      <c r="I627" s="875"/>
      <c r="J627" s="875"/>
      <c r="K627" s="875"/>
      <c r="L627" s="876"/>
    </row>
    <row r="628" spans="2:12" hidden="1" x14ac:dyDescent="0.25">
      <c r="B628" s="874"/>
      <c r="C628" s="875"/>
      <c r="D628" s="875"/>
      <c r="E628" s="875"/>
      <c r="F628" s="875"/>
      <c r="G628" s="876"/>
      <c r="H628" s="874"/>
      <c r="I628" s="875"/>
      <c r="J628" s="875"/>
      <c r="K628" s="875"/>
      <c r="L628" s="876"/>
    </row>
    <row r="629" spans="2:12" hidden="1" x14ac:dyDescent="0.25">
      <c r="B629" s="874"/>
      <c r="C629" s="875"/>
      <c r="D629" s="875"/>
      <c r="E629" s="875"/>
      <c r="F629" s="875"/>
      <c r="G629" s="876"/>
      <c r="H629" s="874"/>
      <c r="I629" s="875"/>
      <c r="J629" s="875"/>
      <c r="K629" s="875"/>
      <c r="L629" s="876"/>
    </row>
    <row r="630" spans="2:12" hidden="1" x14ac:dyDescent="0.25">
      <c r="B630" s="874"/>
      <c r="C630" s="875"/>
      <c r="D630" s="875"/>
      <c r="E630" s="875"/>
      <c r="F630" s="875"/>
      <c r="G630" s="876"/>
      <c r="H630" s="874"/>
      <c r="I630" s="875"/>
      <c r="J630" s="875"/>
      <c r="K630" s="875"/>
      <c r="L630" s="876"/>
    </row>
    <row r="631" spans="2:12" hidden="1" x14ac:dyDescent="0.25">
      <c r="B631" s="874"/>
      <c r="C631" s="875"/>
      <c r="D631" s="875"/>
      <c r="E631" s="875"/>
      <c r="F631" s="875"/>
      <c r="G631" s="876"/>
      <c r="H631" s="874"/>
      <c r="I631" s="875"/>
      <c r="J631" s="875"/>
      <c r="K631" s="875"/>
      <c r="L631" s="876"/>
    </row>
    <row r="632" spans="2:12" hidden="1" x14ac:dyDescent="0.25">
      <c r="B632" s="1016"/>
      <c r="C632" s="1017"/>
      <c r="D632" s="1017"/>
      <c r="E632" s="1017"/>
      <c r="F632" s="1017"/>
      <c r="G632" s="1018"/>
      <c r="H632" s="1016"/>
      <c r="I632" s="1017"/>
      <c r="J632" s="1017"/>
      <c r="K632" s="1017"/>
      <c r="L632" s="1018"/>
    </row>
    <row r="633" spans="2:12" hidden="1" x14ac:dyDescent="0.25">
      <c r="B633" s="1028"/>
      <c r="C633" s="1029"/>
      <c r="D633" s="1029"/>
      <c r="E633" s="1029"/>
      <c r="F633" s="1029"/>
      <c r="G633" s="1030"/>
      <c r="H633" s="1028"/>
      <c r="I633" s="1029"/>
      <c r="J633" s="1029"/>
      <c r="K633" s="1029"/>
      <c r="L633" s="1030"/>
    </row>
    <row r="634" spans="2:12" ht="1.5" customHeight="1" thickBot="1" x14ac:dyDescent="0.3">
      <c r="B634" s="1031"/>
      <c r="C634" s="884"/>
      <c r="D634" s="884"/>
      <c r="E634" s="884"/>
      <c r="F634" s="884"/>
      <c r="G634" s="1032"/>
      <c r="H634" s="1031"/>
      <c r="I634" s="884"/>
      <c r="J634" s="884"/>
      <c r="K634" s="884"/>
      <c r="L634" s="1032"/>
    </row>
    <row r="635" spans="2:12" ht="25.5" customHeight="1" thickBot="1" x14ac:dyDescent="0.3">
      <c r="B635" s="1025" t="s">
        <v>828</v>
      </c>
      <c r="C635" s="1026"/>
      <c r="D635" s="1026"/>
      <c r="E635" s="1026"/>
      <c r="F635" s="1026"/>
      <c r="G635" s="1026"/>
      <c r="H635" s="1026"/>
      <c r="I635" s="1026"/>
      <c r="J635" s="1026"/>
      <c r="K635" s="1026"/>
      <c r="L635" s="1027"/>
    </row>
    <row r="636" spans="2:12" x14ac:dyDescent="0.25">
      <c r="B636" s="874" t="s">
        <v>812</v>
      </c>
      <c r="C636" s="875"/>
      <c r="D636" s="875"/>
      <c r="E636" s="875"/>
      <c r="F636" s="875"/>
      <c r="G636" s="876"/>
      <c r="H636" s="874" t="s">
        <v>813</v>
      </c>
      <c r="I636" s="875"/>
      <c r="J636" s="875"/>
      <c r="K636" s="875"/>
      <c r="L636" s="876"/>
    </row>
    <row r="637" spans="2:12" x14ac:dyDescent="0.25">
      <c r="B637" s="874"/>
      <c r="C637" s="875"/>
      <c r="D637" s="875"/>
      <c r="E637" s="875"/>
      <c r="F637" s="875"/>
      <c r="G637" s="876"/>
      <c r="H637" s="874"/>
      <c r="I637" s="875"/>
      <c r="J637" s="875"/>
      <c r="K637" s="875"/>
      <c r="L637" s="876"/>
    </row>
    <row r="638" spans="2:12" x14ac:dyDescent="0.25">
      <c r="B638" s="874"/>
      <c r="C638" s="875"/>
      <c r="D638" s="875"/>
      <c r="E638" s="875"/>
      <c r="F638" s="875"/>
      <c r="G638" s="876"/>
      <c r="H638" s="874"/>
      <c r="I638" s="875"/>
      <c r="J638" s="875"/>
      <c r="K638" s="875"/>
      <c r="L638" s="876"/>
    </row>
    <row r="639" spans="2:12" x14ac:dyDescent="0.25">
      <c r="B639" s="874"/>
      <c r="C639" s="875"/>
      <c r="D639" s="875"/>
      <c r="E639" s="875"/>
      <c r="F639" s="875"/>
      <c r="G639" s="876"/>
      <c r="H639" s="874"/>
      <c r="I639" s="875"/>
      <c r="J639" s="875"/>
      <c r="K639" s="875"/>
      <c r="L639" s="876"/>
    </row>
    <row r="640" spans="2:12" x14ac:dyDescent="0.25">
      <c r="B640" s="874"/>
      <c r="C640" s="875"/>
      <c r="D640" s="875"/>
      <c r="E640" s="875"/>
      <c r="F640" s="875"/>
      <c r="G640" s="876"/>
      <c r="H640" s="874"/>
      <c r="I640" s="875"/>
      <c r="J640" s="875"/>
      <c r="K640" s="875"/>
      <c r="L640" s="876"/>
    </row>
    <row r="641" spans="2:12" x14ac:dyDescent="0.25">
      <c r="B641" s="874"/>
      <c r="C641" s="875"/>
      <c r="D641" s="875"/>
      <c r="E641" s="875"/>
      <c r="F641" s="875"/>
      <c r="G641" s="876"/>
      <c r="H641" s="874"/>
      <c r="I641" s="875"/>
      <c r="J641" s="875"/>
      <c r="K641" s="875"/>
      <c r="L641" s="876"/>
    </row>
    <row r="642" spans="2:12" x14ac:dyDescent="0.25">
      <c r="B642" s="874"/>
      <c r="C642" s="875"/>
      <c r="D642" s="875"/>
      <c r="E642" s="875"/>
      <c r="F642" s="875"/>
      <c r="G642" s="876"/>
      <c r="H642" s="874"/>
      <c r="I642" s="875"/>
      <c r="J642" s="875"/>
      <c r="K642" s="875"/>
      <c r="L642" s="876"/>
    </row>
    <row r="643" spans="2:12" x14ac:dyDescent="0.25">
      <c r="B643" s="874"/>
      <c r="C643" s="875"/>
      <c r="D643" s="875"/>
      <c r="E643" s="875"/>
      <c r="F643" s="875"/>
      <c r="G643" s="876"/>
      <c r="H643" s="874"/>
      <c r="I643" s="875"/>
      <c r="J643" s="875"/>
      <c r="K643" s="875"/>
      <c r="L643" s="876"/>
    </row>
    <row r="644" spans="2:12" x14ac:dyDescent="0.25">
      <c r="B644" s="874"/>
      <c r="C644" s="875"/>
      <c r="D644" s="875"/>
      <c r="E644" s="875"/>
      <c r="F644" s="875"/>
      <c r="G644" s="876"/>
      <c r="H644" s="874"/>
      <c r="I644" s="875"/>
      <c r="J644" s="875"/>
      <c r="K644" s="875"/>
      <c r="L644" s="876"/>
    </row>
    <row r="645" spans="2:12" x14ac:dyDescent="0.25">
      <c r="B645" s="874"/>
      <c r="C645" s="875"/>
      <c r="D645" s="875"/>
      <c r="E645" s="875"/>
      <c r="F645" s="875"/>
      <c r="G645" s="876"/>
      <c r="H645" s="874"/>
      <c r="I645" s="875"/>
      <c r="J645" s="875"/>
      <c r="K645" s="875"/>
      <c r="L645" s="876"/>
    </row>
    <row r="646" spans="2:12" x14ac:dyDescent="0.25">
      <c r="B646" s="874"/>
      <c r="C646" s="875"/>
      <c r="D646" s="875"/>
      <c r="E646" s="875"/>
      <c r="F646" s="875"/>
      <c r="G646" s="876"/>
      <c r="H646" s="874"/>
      <c r="I646" s="875"/>
      <c r="J646" s="875"/>
      <c r="K646" s="875"/>
      <c r="L646" s="876"/>
    </row>
    <row r="647" spans="2:12" x14ac:dyDescent="0.25">
      <c r="B647" s="874"/>
      <c r="C647" s="875"/>
      <c r="D647" s="875"/>
      <c r="E647" s="875"/>
      <c r="F647" s="875"/>
      <c r="G647" s="876"/>
      <c r="H647" s="874"/>
      <c r="I647" s="875"/>
      <c r="J647" s="875"/>
      <c r="K647" s="875"/>
      <c r="L647" s="876"/>
    </row>
    <row r="648" spans="2:12" x14ac:dyDescent="0.25">
      <c r="B648" s="874"/>
      <c r="C648" s="875"/>
      <c r="D648" s="875"/>
      <c r="E648" s="875"/>
      <c r="F648" s="875"/>
      <c r="G648" s="876"/>
      <c r="H648" s="874"/>
      <c r="I648" s="875"/>
      <c r="J648" s="875"/>
      <c r="K648" s="875"/>
      <c r="L648" s="876"/>
    </row>
    <row r="649" spans="2:12" x14ac:dyDescent="0.25">
      <c r="B649" s="1016"/>
      <c r="C649" s="1017"/>
      <c r="D649" s="1017"/>
      <c r="E649" s="1017"/>
      <c r="F649" s="1017"/>
      <c r="G649" s="1018"/>
      <c r="H649" s="1016"/>
      <c r="I649" s="1017"/>
      <c r="J649" s="1017"/>
      <c r="K649" s="1017"/>
      <c r="L649" s="1018"/>
    </row>
    <row r="650" spans="2:12" ht="15" customHeight="1" x14ac:dyDescent="0.25">
      <c r="B650" s="1004" t="s">
        <v>1167</v>
      </c>
      <c r="C650" s="1005"/>
      <c r="D650" s="1005"/>
      <c r="E650" s="1005"/>
      <c r="F650" s="1005"/>
      <c r="G650" s="1006"/>
      <c r="H650" s="1004" t="s">
        <v>1168</v>
      </c>
      <c r="I650" s="1005"/>
      <c r="J650" s="1005"/>
      <c r="K650" s="1005"/>
      <c r="L650" s="1006"/>
    </row>
    <row r="651" spans="2:12" x14ac:dyDescent="0.25">
      <c r="B651" s="1007"/>
      <c r="C651" s="1008"/>
      <c r="D651" s="1008"/>
      <c r="E651" s="1008"/>
      <c r="F651" s="1008"/>
      <c r="G651" s="1009"/>
      <c r="H651" s="1007"/>
      <c r="I651" s="1008"/>
      <c r="J651" s="1008"/>
      <c r="K651" s="1008"/>
      <c r="L651" s="1009"/>
    </row>
    <row r="652" spans="2:12" x14ac:dyDescent="0.25">
      <c r="B652" s="874" t="s">
        <v>812</v>
      </c>
      <c r="C652" s="875"/>
      <c r="D652" s="875"/>
      <c r="E652" s="875"/>
      <c r="F652" s="875"/>
      <c r="G652" s="876"/>
      <c r="H652" s="874" t="s">
        <v>813</v>
      </c>
      <c r="I652" s="875"/>
      <c r="J652" s="875"/>
      <c r="K652" s="875"/>
      <c r="L652" s="876"/>
    </row>
    <row r="653" spans="2:12" x14ac:dyDescent="0.25">
      <c r="B653" s="874"/>
      <c r="C653" s="875"/>
      <c r="D653" s="875"/>
      <c r="E653" s="875"/>
      <c r="F653" s="875"/>
      <c r="G653" s="876"/>
      <c r="H653" s="874"/>
      <c r="I653" s="875"/>
      <c r="J653" s="875"/>
      <c r="K653" s="875"/>
      <c r="L653" s="876"/>
    </row>
    <row r="654" spans="2:12" x14ac:dyDescent="0.25">
      <c r="B654" s="874"/>
      <c r="C654" s="875"/>
      <c r="D654" s="875"/>
      <c r="E654" s="875"/>
      <c r="F654" s="875"/>
      <c r="G654" s="876"/>
      <c r="H654" s="874"/>
      <c r="I654" s="875"/>
      <c r="J654" s="875"/>
      <c r="K654" s="875"/>
      <c r="L654" s="876"/>
    </row>
    <row r="655" spans="2:12" x14ac:dyDescent="0.25">
      <c r="B655" s="874"/>
      <c r="C655" s="875"/>
      <c r="D655" s="875"/>
      <c r="E655" s="875"/>
      <c r="F655" s="875"/>
      <c r="G655" s="876"/>
      <c r="H655" s="874"/>
      <c r="I655" s="875"/>
      <c r="J655" s="875"/>
      <c r="K655" s="875"/>
      <c r="L655" s="876"/>
    </row>
    <row r="656" spans="2:12" x14ac:dyDescent="0.25">
      <c r="B656" s="874"/>
      <c r="C656" s="875"/>
      <c r="D656" s="875"/>
      <c r="E656" s="875"/>
      <c r="F656" s="875"/>
      <c r="G656" s="876"/>
      <c r="H656" s="874"/>
      <c r="I656" s="875"/>
      <c r="J656" s="875"/>
      <c r="K656" s="875"/>
      <c r="L656" s="876"/>
    </row>
    <row r="657" spans="2:12" x14ac:dyDescent="0.25">
      <c r="B657" s="874"/>
      <c r="C657" s="875"/>
      <c r="D657" s="875"/>
      <c r="E657" s="875"/>
      <c r="F657" s="875"/>
      <c r="G657" s="876"/>
      <c r="H657" s="874"/>
      <c r="I657" s="875"/>
      <c r="J657" s="875"/>
      <c r="K657" s="875"/>
      <c r="L657" s="876"/>
    </row>
    <row r="658" spans="2:12" x14ac:dyDescent="0.25">
      <c r="B658" s="874"/>
      <c r="C658" s="875"/>
      <c r="D658" s="875"/>
      <c r="E658" s="875"/>
      <c r="F658" s="875"/>
      <c r="G658" s="876"/>
      <c r="H658" s="874"/>
      <c r="I658" s="875"/>
      <c r="J658" s="875"/>
      <c r="K658" s="875"/>
      <c r="L658" s="876"/>
    </row>
    <row r="659" spans="2:12" x14ac:dyDescent="0.25">
      <c r="B659" s="874"/>
      <c r="C659" s="875"/>
      <c r="D659" s="875"/>
      <c r="E659" s="875"/>
      <c r="F659" s="875"/>
      <c r="G659" s="876"/>
      <c r="H659" s="874"/>
      <c r="I659" s="875"/>
      <c r="J659" s="875"/>
      <c r="K659" s="875"/>
      <c r="L659" s="876"/>
    </row>
    <row r="660" spans="2:12" x14ac:dyDescent="0.25">
      <c r="B660" s="874"/>
      <c r="C660" s="875"/>
      <c r="D660" s="875"/>
      <c r="E660" s="875"/>
      <c r="F660" s="875"/>
      <c r="G660" s="876"/>
      <c r="H660" s="874"/>
      <c r="I660" s="875"/>
      <c r="J660" s="875"/>
      <c r="K660" s="875"/>
      <c r="L660" s="876"/>
    </row>
    <row r="661" spans="2:12" x14ac:dyDescent="0.25">
      <c r="B661" s="874"/>
      <c r="C661" s="875"/>
      <c r="D661" s="875"/>
      <c r="E661" s="875"/>
      <c r="F661" s="875"/>
      <c r="G661" s="876"/>
      <c r="H661" s="874"/>
      <c r="I661" s="875"/>
      <c r="J661" s="875"/>
      <c r="K661" s="875"/>
      <c r="L661" s="876"/>
    </row>
    <row r="662" spans="2:12" x14ac:dyDescent="0.25">
      <c r="B662" s="874"/>
      <c r="C662" s="875"/>
      <c r="D662" s="875"/>
      <c r="E662" s="875"/>
      <c r="F662" s="875"/>
      <c r="G662" s="876"/>
      <c r="H662" s="874"/>
      <c r="I662" s="875"/>
      <c r="J662" s="875"/>
      <c r="K662" s="875"/>
      <c r="L662" s="876"/>
    </row>
    <row r="663" spans="2:12" x14ac:dyDescent="0.25">
      <c r="B663" s="874"/>
      <c r="C663" s="875"/>
      <c r="D663" s="875"/>
      <c r="E663" s="875"/>
      <c r="F663" s="875"/>
      <c r="G663" s="876"/>
      <c r="H663" s="874"/>
      <c r="I663" s="875"/>
      <c r="J663" s="875"/>
      <c r="K663" s="875"/>
      <c r="L663" s="876"/>
    </row>
    <row r="664" spans="2:12" x14ac:dyDescent="0.25">
      <c r="B664" s="874"/>
      <c r="C664" s="875"/>
      <c r="D664" s="875"/>
      <c r="E664" s="875"/>
      <c r="F664" s="875"/>
      <c r="G664" s="876"/>
      <c r="H664" s="874"/>
      <c r="I664" s="875"/>
      <c r="J664" s="875"/>
      <c r="K664" s="875"/>
      <c r="L664" s="876"/>
    </row>
    <row r="665" spans="2:12" x14ac:dyDescent="0.25">
      <c r="B665" s="1016"/>
      <c r="C665" s="1017"/>
      <c r="D665" s="1017"/>
      <c r="E665" s="1017"/>
      <c r="F665" s="1017"/>
      <c r="G665" s="1018"/>
      <c r="H665" s="1016"/>
      <c r="I665" s="1017"/>
      <c r="J665" s="1017"/>
      <c r="K665" s="1017"/>
      <c r="L665" s="1018"/>
    </row>
    <row r="666" spans="2:12" x14ac:dyDescent="0.25">
      <c r="B666" s="1004" t="s">
        <v>967</v>
      </c>
      <c r="C666" s="1019"/>
      <c r="D666" s="1019"/>
      <c r="E666" s="1019"/>
      <c r="F666" s="1019"/>
      <c r="G666" s="1020"/>
      <c r="H666" s="1004" t="s">
        <v>967</v>
      </c>
      <c r="I666" s="1019"/>
      <c r="J666" s="1019"/>
      <c r="K666" s="1019"/>
      <c r="L666" s="1020"/>
    </row>
    <row r="667" spans="2:12" x14ac:dyDescent="0.25">
      <c r="B667" s="1021"/>
      <c r="C667" s="1022"/>
      <c r="D667" s="1022"/>
      <c r="E667" s="1022"/>
      <c r="F667" s="1022"/>
      <c r="G667" s="1023"/>
      <c r="H667" s="1021"/>
      <c r="I667" s="1022"/>
      <c r="J667" s="1022"/>
      <c r="K667" s="1022"/>
      <c r="L667" s="1023"/>
    </row>
    <row r="668" spans="2:12" hidden="1" x14ac:dyDescent="0.25">
      <c r="B668" s="874"/>
      <c r="C668" s="875"/>
      <c r="D668" s="875"/>
      <c r="E668" s="875"/>
      <c r="F668" s="875"/>
      <c r="G668" s="876"/>
      <c r="H668" s="874"/>
      <c r="I668" s="875"/>
      <c r="J668" s="875"/>
      <c r="K668" s="875"/>
      <c r="L668" s="876"/>
    </row>
    <row r="669" spans="2:12" hidden="1" x14ac:dyDescent="0.25">
      <c r="B669" s="874"/>
      <c r="C669" s="875"/>
      <c r="D669" s="875"/>
      <c r="E669" s="875"/>
      <c r="F669" s="875"/>
      <c r="G669" s="876"/>
      <c r="H669" s="874"/>
      <c r="I669" s="875"/>
      <c r="J669" s="875"/>
      <c r="K669" s="875"/>
      <c r="L669" s="876"/>
    </row>
    <row r="670" spans="2:12" hidden="1" x14ac:dyDescent="0.25">
      <c r="B670" s="874"/>
      <c r="C670" s="875"/>
      <c r="D670" s="875"/>
      <c r="E670" s="875"/>
      <c r="F670" s="875"/>
      <c r="G670" s="876"/>
      <c r="H670" s="874"/>
      <c r="I670" s="875"/>
      <c r="J670" s="875"/>
      <c r="K670" s="875"/>
      <c r="L670" s="876"/>
    </row>
    <row r="671" spans="2:12" hidden="1" x14ac:dyDescent="0.25">
      <c r="B671" s="874"/>
      <c r="C671" s="875"/>
      <c r="D671" s="875"/>
      <c r="E671" s="875"/>
      <c r="F671" s="875"/>
      <c r="G671" s="876"/>
      <c r="H671" s="874"/>
      <c r="I671" s="875"/>
      <c r="J671" s="875"/>
      <c r="K671" s="875"/>
      <c r="L671" s="876"/>
    </row>
    <row r="672" spans="2:12" hidden="1" x14ac:dyDescent="0.25">
      <c r="B672" s="874"/>
      <c r="C672" s="875"/>
      <c r="D672" s="875"/>
      <c r="E672" s="875"/>
      <c r="F672" s="875"/>
      <c r="G672" s="876"/>
      <c r="H672" s="874"/>
      <c r="I672" s="875"/>
      <c r="J672" s="875"/>
      <c r="K672" s="875"/>
      <c r="L672" s="876"/>
    </row>
    <row r="673" spans="2:12" hidden="1" x14ac:dyDescent="0.25">
      <c r="B673" s="874"/>
      <c r="C673" s="875"/>
      <c r="D673" s="875"/>
      <c r="E673" s="875"/>
      <c r="F673" s="875"/>
      <c r="G673" s="876"/>
      <c r="H673" s="874"/>
      <c r="I673" s="875"/>
      <c r="J673" s="875"/>
      <c r="K673" s="875"/>
      <c r="L673" s="876"/>
    </row>
    <row r="674" spans="2:12" hidden="1" x14ac:dyDescent="0.25">
      <c r="B674" s="874"/>
      <c r="C674" s="875"/>
      <c r="D674" s="875"/>
      <c r="E674" s="875"/>
      <c r="F674" s="875"/>
      <c r="G674" s="876"/>
      <c r="H674" s="874"/>
      <c r="I674" s="875"/>
      <c r="J674" s="875"/>
      <c r="K674" s="875"/>
      <c r="L674" s="876"/>
    </row>
    <row r="675" spans="2:12" hidden="1" x14ac:dyDescent="0.25">
      <c r="B675" s="874"/>
      <c r="C675" s="875"/>
      <c r="D675" s="875"/>
      <c r="E675" s="875"/>
      <c r="F675" s="875"/>
      <c r="G675" s="876"/>
      <c r="H675" s="874"/>
      <c r="I675" s="875"/>
      <c r="J675" s="875"/>
      <c r="K675" s="875"/>
      <c r="L675" s="876"/>
    </row>
    <row r="676" spans="2:12" hidden="1" x14ac:dyDescent="0.25">
      <c r="B676" s="874"/>
      <c r="C676" s="875"/>
      <c r="D676" s="875"/>
      <c r="E676" s="875"/>
      <c r="F676" s="875"/>
      <c r="G676" s="876"/>
      <c r="H676" s="874"/>
      <c r="I676" s="875"/>
      <c r="J676" s="875"/>
      <c r="K676" s="875"/>
      <c r="L676" s="876"/>
    </row>
    <row r="677" spans="2:12" hidden="1" x14ac:dyDescent="0.25">
      <c r="B677" s="874"/>
      <c r="C677" s="875"/>
      <c r="D677" s="875"/>
      <c r="E677" s="875"/>
      <c r="F677" s="875"/>
      <c r="G677" s="876"/>
      <c r="H677" s="874"/>
      <c r="I677" s="875"/>
      <c r="J677" s="875"/>
      <c r="K677" s="875"/>
      <c r="L677" s="876"/>
    </row>
    <row r="678" spans="2:12" hidden="1" x14ac:dyDescent="0.25">
      <c r="B678" s="874"/>
      <c r="C678" s="875"/>
      <c r="D678" s="875"/>
      <c r="E678" s="875"/>
      <c r="F678" s="875"/>
      <c r="G678" s="876"/>
      <c r="H678" s="874"/>
      <c r="I678" s="875"/>
      <c r="J678" s="875"/>
      <c r="K678" s="875"/>
      <c r="L678" s="876"/>
    </row>
    <row r="679" spans="2:12" hidden="1" x14ac:dyDescent="0.25">
      <c r="B679" s="874"/>
      <c r="C679" s="875"/>
      <c r="D679" s="875"/>
      <c r="E679" s="875"/>
      <c r="F679" s="875"/>
      <c r="G679" s="876"/>
      <c r="H679" s="874"/>
      <c r="I679" s="875"/>
      <c r="J679" s="875"/>
      <c r="K679" s="875"/>
      <c r="L679" s="876"/>
    </row>
    <row r="680" spans="2:12" hidden="1" x14ac:dyDescent="0.25">
      <c r="B680" s="874"/>
      <c r="C680" s="875"/>
      <c r="D680" s="875"/>
      <c r="E680" s="875"/>
      <c r="F680" s="875"/>
      <c r="G680" s="876"/>
      <c r="H680" s="874"/>
      <c r="I680" s="875"/>
      <c r="J680" s="875"/>
      <c r="K680" s="875"/>
      <c r="L680" s="876"/>
    </row>
    <row r="681" spans="2:12" hidden="1" x14ac:dyDescent="0.25">
      <c r="B681" s="1016"/>
      <c r="C681" s="1017"/>
      <c r="D681" s="1017"/>
      <c r="E681" s="1017"/>
      <c r="F681" s="1017"/>
      <c r="G681" s="1018"/>
      <c r="H681" s="1016"/>
      <c r="I681" s="1017"/>
      <c r="J681" s="1017"/>
      <c r="K681" s="1017"/>
      <c r="L681" s="1018"/>
    </row>
    <row r="682" spans="2:12" hidden="1" x14ac:dyDescent="0.25">
      <c r="B682" s="1004"/>
      <c r="C682" s="1019"/>
      <c r="D682" s="1019"/>
      <c r="E682" s="1019"/>
      <c r="F682" s="1019"/>
      <c r="G682" s="1020"/>
      <c r="H682" s="1028"/>
      <c r="I682" s="1029"/>
      <c r="J682" s="1029"/>
      <c r="K682" s="1029"/>
      <c r="L682" s="1030"/>
    </row>
    <row r="683" spans="2:12" hidden="1" x14ac:dyDescent="0.25">
      <c r="B683" s="1021"/>
      <c r="C683" s="1022"/>
      <c r="D683" s="1022"/>
      <c r="E683" s="1022"/>
      <c r="F683" s="1022"/>
      <c r="G683" s="1023"/>
      <c r="H683" s="1033"/>
      <c r="I683" s="1034"/>
      <c r="J683" s="1034"/>
      <c r="K683" s="1034"/>
      <c r="L683" s="1035"/>
    </row>
    <row r="684" spans="2:12" hidden="1" x14ac:dyDescent="0.25">
      <c r="B684" s="874"/>
      <c r="C684" s="875"/>
      <c r="D684" s="875"/>
      <c r="E684" s="875"/>
      <c r="F684" s="875"/>
      <c r="G684" s="876"/>
      <c r="H684" s="874"/>
      <c r="I684" s="875"/>
      <c r="J684" s="875"/>
      <c r="K684" s="875"/>
      <c r="L684" s="876"/>
    </row>
    <row r="685" spans="2:12" hidden="1" x14ac:dyDescent="0.25">
      <c r="B685" s="874"/>
      <c r="C685" s="875"/>
      <c r="D685" s="875"/>
      <c r="E685" s="875"/>
      <c r="F685" s="875"/>
      <c r="G685" s="876"/>
      <c r="H685" s="874"/>
      <c r="I685" s="875"/>
      <c r="J685" s="875"/>
      <c r="K685" s="875"/>
      <c r="L685" s="876"/>
    </row>
    <row r="686" spans="2:12" hidden="1" x14ac:dyDescent="0.25">
      <c r="B686" s="874"/>
      <c r="C686" s="875"/>
      <c r="D686" s="875"/>
      <c r="E686" s="875"/>
      <c r="F686" s="875"/>
      <c r="G686" s="876"/>
      <c r="H686" s="874"/>
      <c r="I686" s="875"/>
      <c r="J686" s="875"/>
      <c r="K686" s="875"/>
      <c r="L686" s="876"/>
    </row>
    <row r="687" spans="2:12" hidden="1" x14ac:dyDescent="0.25">
      <c r="B687" s="874"/>
      <c r="C687" s="875"/>
      <c r="D687" s="875"/>
      <c r="E687" s="875"/>
      <c r="F687" s="875"/>
      <c r="G687" s="876"/>
      <c r="H687" s="874"/>
      <c r="I687" s="875"/>
      <c r="J687" s="875"/>
      <c r="K687" s="875"/>
      <c r="L687" s="876"/>
    </row>
    <row r="688" spans="2:12" hidden="1" x14ac:dyDescent="0.25">
      <c r="B688" s="874"/>
      <c r="C688" s="875"/>
      <c r="D688" s="875"/>
      <c r="E688" s="875"/>
      <c r="F688" s="875"/>
      <c r="G688" s="876"/>
      <c r="H688" s="874"/>
      <c r="I688" s="875"/>
      <c r="J688" s="875"/>
      <c r="K688" s="875"/>
      <c r="L688" s="876"/>
    </row>
    <row r="689" spans="2:12" hidden="1" x14ac:dyDescent="0.25">
      <c r="B689" s="874"/>
      <c r="C689" s="875"/>
      <c r="D689" s="875"/>
      <c r="E689" s="875"/>
      <c r="F689" s="875"/>
      <c r="G689" s="876"/>
      <c r="H689" s="874"/>
      <c r="I689" s="875"/>
      <c r="J689" s="875"/>
      <c r="K689" s="875"/>
      <c r="L689" s="876"/>
    </row>
    <row r="690" spans="2:12" hidden="1" x14ac:dyDescent="0.25">
      <c r="B690" s="874"/>
      <c r="C690" s="875"/>
      <c r="D690" s="875"/>
      <c r="E690" s="875"/>
      <c r="F690" s="875"/>
      <c r="G690" s="876"/>
      <c r="H690" s="874"/>
      <c r="I690" s="875"/>
      <c r="J690" s="875"/>
      <c r="K690" s="875"/>
      <c r="L690" s="876"/>
    </row>
    <row r="691" spans="2:12" hidden="1" x14ac:dyDescent="0.25">
      <c r="B691" s="874"/>
      <c r="C691" s="875"/>
      <c r="D691" s="875"/>
      <c r="E691" s="875"/>
      <c r="F691" s="875"/>
      <c r="G691" s="876"/>
      <c r="H691" s="874"/>
      <c r="I691" s="875"/>
      <c r="J691" s="875"/>
      <c r="K691" s="875"/>
      <c r="L691" s="876"/>
    </row>
    <row r="692" spans="2:12" hidden="1" x14ac:dyDescent="0.25">
      <c r="B692" s="874"/>
      <c r="C692" s="875"/>
      <c r="D692" s="875"/>
      <c r="E692" s="875"/>
      <c r="F692" s="875"/>
      <c r="G692" s="876"/>
      <c r="H692" s="874"/>
      <c r="I692" s="875"/>
      <c r="J692" s="875"/>
      <c r="K692" s="875"/>
      <c r="L692" s="876"/>
    </row>
    <row r="693" spans="2:12" hidden="1" x14ac:dyDescent="0.25">
      <c r="B693" s="874"/>
      <c r="C693" s="875"/>
      <c r="D693" s="875"/>
      <c r="E693" s="875"/>
      <c r="F693" s="875"/>
      <c r="G693" s="876"/>
      <c r="H693" s="874"/>
      <c r="I693" s="875"/>
      <c r="J693" s="875"/>
      <c r="K693" s="875"/>
      <c r="L693" s="876"/>
    </row>
    <row r="694" spans="2:12" hidden="1" x14ac:dyDescent="0.25">
      <c r="B694" s="874"/>
      <c r="C694" s="875"/>
      <c r="D694" s="875"/>
      <c r="E694" s="875"/>
      <c r="F694" s="875"/>
      <c r="G694" s="876"/>
      <c r="H694" s="874"/>
      <c r="I694" s="875"/>
      <c r="J694" s="875"/>
      <c r="K694" s="875"/>
      <c r="L694" s="876"/>
    </row>
    <row r="695" spans="2:12" hidden="1" x14ac:dyDescent="0.25">
      <c r="B695" s="874"/>
      <c r="C695" s="875"/>
      <c r="D695" s="875"/>
      <c r="E695" s="875"/>
      <c r="F695" s="875"/>
      <c r="G695" s="876"/>
      <c r="H695" s="874"/>
      <c r="I695" s="875"/>
      <c r="J695" s="875"/>
      <c r="K695" s="875"/>
      <c r="L695" s="876"/>
    </row>
    <row r="696" spans="2:12" hidden="1" x14ac:dyDescent="0.25">
      <c r="B696" s="874"/>
      <c r="C696" s="875"/>
      <c r="D696" s="875"/>
      <c r="E696" s="875"/>
      <c r="F696" s="875"/>
      <c r="G696" s="876"/>
      <c r="H696" s="874"/>
      <c r="I696" s="875"/>
      <c r="J696" s="875"/>
      <c r="K696" s="875"/>
      <c r="L696" s="876"/>
    </row>
    <row r="697" spans="2:12" hidden="1" x14ac:dyDescent="0.25">
      <c r="B697" s="1016"/>
      <c r="C697" s="1017"/>
      <c r="D697" s="1017"/>
      <c r="E697" s="1017"/>
      <c r="F697" s="1017"/>
      <c r="G697" s="1018"/>
      <c r="H697" s="1016"/>
      <c r="I697" s="1017"/>
      <c r="J697" s="1017"/>
      <c r="K697" s="1017"/>
      <c r="L697" s="1018"/>
    </row>
    <row r="698" spans="2:12" hidden="1" x14ac:dyDescent="0.25">
      <c r="B698" s="1024"/>
      <c r="C698" s="1019"/>
      <c r="D698" s="1019"/>
      <c r="E698" s="1019"/>
      <c r="F698" s="1019"/>
      <c r="G698" s="1020"/>
      <c r="H698" s="1028"/>
      <c r="I698" s="1029"/>
      <c r="J698" s="1029"/>
      <c r="K698" s="1029"/>
      <c r="L698" s="1030"/>
    </row>
    <row r="699" spans="2:12" hidden="1" x14ac:dyDescent="0.25">
      <c r="B699" s="1021"/>
      <c r="C699" s="1022"/>
      <c r="D699" s="1022"/>
      <c r="E699" s="1022"/>
      <c r="F699" s="1022"/>
      <c r="G699" s="1023"/>
      <c r="H699" s="1033"/>
      <c r="I699" s="1034"/>
      <c r="J699" s="1034"/>
      <c r="K699" s="1034"/>
      <c r="L699" s="1035"/>
    </row>
    <row r="700" spans="2:12" hidden="1" x14ac:dyDescent="0.25">
      <c r="B700" s="874"/>
      <c r="C700" s="875"/>
      <c r="D700" s="875"/>
      <c r="E700" s="875"/>
      <c r="F700" s="875"/>
      <c r="G700" s="876"/>
      <c r="H700" s="874"/>
      <c r="I700" s="875"/>
      <c r="J700" s="875"/>
      <c r="K700" s="875"/>
      <c r="L700" s="876"/>
    </row>
    <row r="701" spans="2:12" hidden="1" x14ac:dyDescent="0.25">
      <c r="B701" s="874"/>
      <c r="C701" s="875"/>
      <c r="D701" s="875"/>
      <c r="E701" s="875"/>
      <c r="F701" s="875"/>
      <c r="G701" s="876"/>
      <c r="H701" s="874"/>
      <c r="I701" s="875"/>
      <c r="J701" s="875"/>
      <c r="K701" s="875"/>
      <c r="L701" s="876"/>
    </row>
    <row r="702" spans="2:12" hidden="1" x14ac:dyDescent="0.25">
      <c r="B702" s="874"/>
      <c r="C702" s="875"/>
      <c r="D702" s="875"/>
      <c r="E702" s="875"/>
      <c r="F702" s="875"/>
      <c r="G702" s="876"/>
      <c r="H702" s="874"/>
      <c r="I702" s="875"/>
      <c r="J702" s="875"/>
      <c r="K702" s="875"/>
      <c r="L702" s="876"/>
    </row>
    <row r="703" spans="2:12" hidden="1" x14ac:dyDescent="0.25">
      <c r="B703" s="874"/>
      <c r="C703" s="875"/>
      <c r="D703" s="875"/>
      <c r="E703" s="875"/>
      <c r="F703" s="875"/>
      <c r="G703" s="876"/>
      <c r="H703" s="874"/>
      <c r="I703" s="875"/>
      <c r="J703" s="875"/>
      <c r="K703" s="875"/>
      <c r="L703" s="876"/>
    </row>
    <row r="704" spans="2:12" hidden="1" x14ac:dyDescent="0.25">
      <c r="B704" s="874"/>
      <c r="C704" s="875"/>
      <c r="D704" s="875"/>
      <c r="E704" s="875"/>
      <c r="F704" s="875"/>
      <c r="G704" s="876"/>
      <c r="H704" s="874"/>
      <c r="I704" s="875"/>
      <c r="J704" s="875"/>
      <c r="K704" s="875"/>
      <c r="L704" s="876"/>
    </row>
    <row r="705" spans="2:12" hidden="1" x14ac:dyDescent="0.25">
      <c r="B705" s="874"/>
      <c r="C705" s="875"/>
      <c r="D705" s="875"/>
      <c r="E705" s="875"/>
      <c r="F705" s="875"/>
      <c r="G705" s="876"/>
      <c r="H705" s="874"/>
      <c r="I705" s="875"/>
      <c r="J705" s="875"/>
      <c r="K705" s="875"/>
      <c r="L705" s="876"/>
    </row>
    <row r="706" spans="2:12" hidden="1" x14ac:dyDescent="0.25">
      <c r="B706" s="874"/>
      <c r="C706" s="875"/>
      <c r="D706" s="875"/>
      <c r="E706" s="875"/>
      <c r="F706" s="875"/>
      <c r="G706" s="876"/>
      <c r="H706" s="874"/>
      <c r="I706" s="875"/>
      <c r="J706" s="875"/>
      <c r="K706" s="875"/>
      <c r="L706" s="876"/>
    </row>
    <row r="707" spans="2:12" hidden="1" x14ac:dyDescent="0.25">
      <c r="B707" s="874"/>
      <c r="C707" s="875"/>
      <c r="D707" s="875"/>
      <c r="E707" s="875"/>
      <c r="F707" s="875"/>
      <c r="G707" s="876"/>
      <c r="H707" s="874"/>
      <c r="I707" s="875"/>
      <c r="J707" s="875"/>
      <c r="K707" s="875"/>
      <c r="L707" s="876"/>
    </row>
    <row r="708" spans="2:12" hidden="1" x14ac:dyDescent="0.25">
      <c r="B708" s="874"/>
      <c r="C708" s="875"/>
      <c r="D708" s="875"/>
      <c r="E708" s="875"/>
      <c r="F708" s="875"/>
      <c r="G708" s="876"/>
      <c r="H708" s="874"/>
      <c r="I708" s="875"/>
      <c r="J708" s="875"/>
      <c r="K708" s="875"/>
      <c r="L708" s="876"/>
    </row>
    <row r="709" spans="2:12" hidden="1" x14ac:dyDescent="0.25">
      <c r="B709" s="874"/>
      <c r="C709" s="875"/>
      <c r="D709" s="875"/>
      <c r="E709" s="875"/>
      <c r="F709" s="875"/>
      <c r="G709" s="876"/>
      <c r="H709" s="874"/>
      <c r="I709" s="875"/>
      <c r="J709" s="875"/>
      <c r="K709" s="875"/>
      <c r="L709" s="876"/>
    </row>
    <row r="710" spans="2:12" hidden="1" x14ac:dyDescent="0.25">
      <c r="B710" s="874"/>
      <c r="C710" s="875"/>
      <c r="D710" s="875"/>
      <c r="E710" s="875"/>
      <c r="F710" s="875"/>
      <c r="G710" s="876"/>
      <c r="H710" s="874"/>
      <c r="I710" s="875"/>
      <c r="J710" s="875"/>
      <c r="K710" s="875"/>
      <c r="L710" s="876"/>
    </row>
    <row r="711" spans="2:12" hidden="1" x14ac:dyDescent="0.25">
      <c r="B711" s="874"/>
      <c r="C711" s="875"/>
      <c r="D711" s="875"/>
      <c r="E711" s="875"/>
      <c r="F711" s="875"/>
      <c r="G711" s="876"/>
      <c r="H711" s="874"/>
      <c r="I711" s="875"/>
      <c r="J711" s="875"/>
      <c r="K711" s="875"/>
      <c r="L711" s="876"/>
    </row>
    <row r="712" spans="2:12" hidden="1" x14ac:dyDescent="0.25">
      <c r="B712" s="874"/>
      <c r="C712" s="875"/>
      <c r="D712" s="875"/>
      <c r="E712" s="875"/>
      <c r="F712" s="875"/>
      <c r="G712" s="876"/>
      <c r="H712" s="874"/>
      <c r="I712" s="875"/>
      <c r="J712" s="875"/>
      <c r="K712" s="875"/>
      <c r="L712" s="876"/>
    </row>
    <row r="713" spans="2:12" hidden="1" x14ac:dyDescent="0.25">
      <c r="B713" s="1016"/>
      <c r="C713" s="1017"/>
      <c r="D713" s="1017"/>
      <c r="E713" s="1017"/>
      <c r="F713" s="1017"/>
      <c r="G713" s="1018"/>
      <c r="H713" s="1016"/>
      <c r="I713" s="1017"/>
      <c r="J713" s="1017"/>
      <c r="K713" s="1017"/>
      <c r="L713" s="1018"/>
    </row>
    <row r="714" spans="2:12" hidden="1" x14ac:dyDescent="0.25">
      <c r="B714" s="1024"/>
      <c r="C714" s="1019"/>
      <c r="D714" s="1019"/>
      <c r="E714" s="1019"/>
      <c r="F714" s="1019"/>
      <c r="G714" s="1020"/>
      <c r="H714" s="1028"/>
      <c r="I714" s="1029"/>
      <c r="J714" s="1029"/>
      <c r="K714" s="1029"/>
      <c r="L714" s="1030"/>
    </row>
    <row r="715" spans="2:12" hidden="1" x14ac:dyDescent="0.25">
      <c r="B715" s="1021"/>
      <c r="C715" s="1022"/>
      <c r="D715" s="1022"/>
      <c r="E715" s="1022"/>
      <c r="F715" s="1022"/>
      <c r="G715" s="1023"/>
      <c r="H715" s="1033"/>
      <c r="I715" s="1034"/>
      <c r="J715" s="1034"/>
      <c r="K715" s="1034"/>
      <c r="L715" s="1035"/>
    </row>
    <row r="716" spans="2:12" hidden="1" x14ac:dyDescent="0.25">
      <c r="B716" s="874"/>
      <c r="C716" s="875"/>
      <c r="D716" s="875"/>
      <c r="E716" s="875"/>
      <c r="F716" s="875"/>
      <c r="G716" s="876"/>
      <c r="H716" s="874"/>
      <c r="I716" s="875"/>
      <c r="J716" s="875"/>
      <c r="K716" s="875"/>
      <c r="L716" s="876"/>
    </row>
    <row r="717" spans="2:12" hidden="1" x14ac:dyDescent="0.25">
      <c r="B717" s="874"/>
      <c r="C717" s="875"/>
      <c r="D717" s="875"/>
      <c r="E717" s="875"/>
      <c r="F717" s="875"/>
      <c r="G717" s="876"/>
      <c r="H717" s="874"/>
      <c r="I717" s="875"/>
      <c r="J717" s="875"/>
      <c r="K717" s="875"/>
      <c r="L717" s="876"/>
    </row>
    <row r="718" spans="2:12" hidden="1" x14ac:dyDescent="0.25">
      <c r="B718" s="874"/>
      <c r="C718" s="875"/>
      <c r="D718" s="875"/>
      <c r="E718" s="875"/>
      <c r="F718" s="875"/>
      <c r="G718" s="876"/>
      <c r="H718" s="874"/>
      <c r="I718" s="875"/>
      <c r="J718" s="875"/>
      <c r="K718" s="875"/>
      <c r="L718" s="876"/>
    </row>
    <row r="719" spans="2:12" hidden="1" x14ac:dyDescent="0.25">
      <c r="B719" s="874"/>
      <c r="C719" s="875"/>
      <c r="D719" s="875"/>
      <c r="E719" s="875"/>
      <c r="F719" s="875"/>
      <c r="G719" s="876"/>
      <c r="H719" s="874"/>
      <c r="I719" s="875"/>
      <c r="J719" s="875"/>
      <c r="K719" s="875"/>
      <c r="L719" s="876"/>
    </row>
    <row r="720" spans="2:12" hidden="1" x14ac:dyDescent="0.25">
      <c r="B720" s="874"/>
      <c r="C720" s="875"/>
      <c r="D720" s="875"/>
      <c r="E720" s="875"/>
      <c r="F720" s="875"/>
      <c r="G720" s="876"/>
      <c r="H720" s="874"/>
      <c r="I720" s="875"/>
      <c r="J720" s="875"/>
      <c r="K720" s="875"/>
      <c r="L720" s="876"/>
    </row>
    <row r="721" spans="2:12" hidden="1" x14ac:dyDescent="0.25">
      <c r="B721" s="874"/>
      <c r="C721" s="875"/>
      <c r="D721" s="875"/>
      <c r="E721" s="875"/>
      <c r="F721" s="875"/>
      <c r="G721" s="876"/>
      <c r="H721" s="874"/>
      <c r="I721" s="875"/>
      <c r="J721" s="875"/>
      <c r="K721" s="875"/>
      <c r="L721" s="876"/>
    </row>
    <row r="722" spans="2:12" hidden="1" x14ac:dyDescent="0.25">
      <c r="B722" s="874"/>
      <c r="C722" s="875"/>
      <c r="D722" s="875"/>
      <c r="E722" s="875"/>
      <c r="F722" s="875"/>
      <c r="G722" s="876"/>
      <c r="H722" s="874"/>
      <c r="I722" s="875"/>
      <c r="J722" s="875"/>
      <c r="K722" s="875"/>
      <c r="L722" s="876"/>
    </row>
    <row r="723" spans="2:12" hidden="1" x14ac:dyDescent="0.25">
      <c r="B723" s="874"/>
      <c r="C723" s="875"/>
      <c r="D723" s="875"/>
      <c r="E723" s="875"/>
      <c r="F723" s="875"/>
      <c r="G723" s="876"/>
      <c r="H723" s="874"/>
      <c r="I723" s="875"/>
      <c r="J723" s="875"/>
      <c r="K723" s="875"/>
      <c r="L723" s="876"/>
    </row>
    <row r="724" spans="2:12" hidden="1" x14ac:dyDescent="0.25">
      <c r="B724" s="874"/>
      <c r="C724" s="875"/>
      <c r="D724" s="875"/>
      <c r="E724" s="875"/>
      <c r="F724" s="875"/>
      <c r="G724" s="876"/>
      <c r="H724" s="874"/>
      <c r="I724" s="875"/>
      <c r="J724" s="875"/>
      <c r="K724" s="875"/>
      <c r="L724" s="876"/>
    </row>
    <row r="725" spans="2:12" hidden="1" x14ac:dyDescent="0.25">
      <c r="B725" s="874"/>
      <c r="C725" s="875"/>
      <c r="D725" s="875"/>
      <c r="E725" s="875"/>
      <c r="F725" s="875"/>
      <c r="G725" s="876"/>
      <c r="H725" s="874"/>
      <c r="I725" s="875"/>
      <c r="J725" s="875"/>
      <c r="K725" s="875"/>
      <c r="L725" s="876"/>
    </row>
    <row r="726" spans="2:12" hidden="1" x14ac:dyDescent="0.25">
      <c r="B726" s="874"/>
      <c r="C726" s="875"/>
      <c r="D726" s="875"/>
      <c r="E726" s="875"/>
      <c r="F726" s="875"/>
      <c r="G726" s="876"/>
      <c r="H726" s="874"/>
      <c r="I726" s="875"/>
      <c r="J726" s="875"/>
      <c r="K726" s="875"/>
      <c r="L726" s="876"/>
    </row>
    <row r="727" spans="2:12" hidden="1" x14ac:dyDescent="0.25">
      <c r="B727" s="874"/>
      <c r="C727" s="875"/>
      <c r="D727" s="875"/>
      <c r="E727" s="875"/>
      <c r="F727" s="875"/>
      <c r="G727" s="876"/>
      <c r="H727" s="874"/>
      <c r="I727" s="875"/>
      <c r="J727" s="875"/>
      <c r="K727" s="875"/>
      <c r="L727" s="876"/>
    </row>
    <row r="728" spans="2:12" hidden="1" x14ac:dyDescent="0.25">
      <c r="B728" s="874"/>
      <c r="C728" s="875"/>
      <c r="D728" s="875"/>
      <c r="E728" s="875"/>
      <c r="F728" s="875"/>
      <c r="G728" s="876"/>
      <c r="H728" s="874"/>
      <c r="I728" s="875"/>
      <c r="J728" s="875"/>
      <c r="K728" s="875"/>
      <c r="L728" s="876"/>
    </row>
    <row r="729" spans="2:12" hidden="1" x14ac:dyDescent="0.25">
      <c r="B729" s="1016"/>
      <c r="C729" s="1017"/>
      <c r="D729" s="1017"/>
      <c r="E729" s="1017"/>
      <c r="F729" s="1017"/>
      <c r="G729" s="1018"/>
      <c r="H729" s="1016"/>
      <c r="I729" s="1017"/>
      <c r="J729" s="1017"/>
      <c r="K729" s="1017"/>
      <c r="L729" s="1018"/>
    </row>
    <row r="730" spans="2:12" hidden="1" x14ac:dyDescent="0.25">
      <c r="B730" s="1024"/>
      <c r="C730" s="1019"/>
      <c r="D730" s="1019"/>
      <c r="E730" s="1019"/>
      <c r="F730" s="1019"/>
      <c r="G730" s="1020"/>
      <c r="H730" s="1028"/>
      <c r="I730" s="1029"/>
      <c r="J730" s="1029"/>
      <c r="K730" s="1029"/>
      <c r="L730" s="1030"/>
    </row>
    <row r="731" spans="2:12" hidden="1" x14ac:dyDescent="0.25">
      <c r="B731" s="1021"/>
      <c r="C731" s="1022"/>
      <c r="D731" s="1022"/>
      <c r="E731" s="1022"/>
      <c r="F731" s="1022"/>
      <c r="G731" s="1023"/>
      <c r="H731" s="1033"/>
      <c r="I731" s="1034"/>
      <c r="J731" s="1034"/>
      <c r="K731" s="1034"/>
      <c r="L731" s="1035"/>
    </row>
    <row r="732" spans="2:12" hidden="1" x14ac:dyDescent="0.25">
      <c r="B732" s="874"/>
      <c r="C732" s="875"/>
      <c r="D732" s="875"/>
      <c r="E732" s="875"/>
      <c r="F732" s="875"/>
      <c r="G732" s="876"/>
      <c r="H732" s="874"/>
      <c r="I732" s="875"/>
      <c r="J732" s="875"/>
      <c r="K732" s="875"/>
      <c r="L732" s="876"/>
    </row>
    <row r="733" spans="2:12" hidden="1" x14ac:dyDescent="0.25">
      <c r="B733" s="874"/>
      <c r="C733" s="875"/>
      <c r="D733" s="875"/>
      <c r="E733" s="875"/>
      <c r="F733" s="875"/>
      <c r="G733" s="876"/>
      <c r="H733" s="874"/>
      <c r="I733" s="875"/>
      <c r="J733" s="875"/>
      <c r="K733" s="875"/>
      <c r="L733" s="876"/>
    </row>
    <row r="734" spans="2:12" hidden="1" x14ac:dyDescent="0.25">
      <c r="B734" s="874"/>
      <c r="C734" s="875"/>
      <c r="D734" s="875"/>
      <c r="E734" s="875"/>
      <c r="F734" s="875"/>
      <c r="G734" s="876"/>
      <c r="H734" s="874"/>
      <c r="I734" s="875"/>
      <c r="J734" s="875"/>
      <c r="K734" s="875"/>
      <c r="L734" s="876"/>
    </row>
    <row r="735" spans="2:12" hidden="1" x14ac:dyDescent="0.25">
      <c r="B735" s="874"/>
      <c r="C735" s="875"/>
      <c r="D735" s="875"/>
      <c r="E735" s="875"/>
      <c r="F735" s="875"/>
      <c r="G735" s="876"/>
      <c r="H735" s="874"/>
      <c r="I735" s="875"/>
      <c r="J735" s="875"/>
      <c r="K735" s="875"/>
      <c r="L735" s="876"/>
    </row>
    <row r="736" spans="2:12" hidden="1" x14ac:dyDescent="0.25">
      <c r="B736" s="874"/>
      <c r="C736" s="875"/>
      <c r="D736" s="875"/>
      <c r="E736" s="875"/>
      <c r="F736" s="875"/>
      <c r="G736" s="876"/>
      <c r="H736" s="874"/>
      <c r="I736" s="875"/>
      <c r="J736" s="875"/>
      <c r="K736" s="875"/>
      <c r="L736" s="876"/>
    </row>
    <row r="737" spans="2:12" hidden="1" x14ac:dyDescent="0.25">
      <c r="B737" s="874"/>
      <c r="C737" s="875"/>
      <c r="D737" s="875"/>
      <c r="E737" s="875"/>
      <c r="F737" s="875"/>
      <c r="G737" s="876"/>
      <c r="H737" s="874"/>
      <c r="I737" s="875"/>
      <c r="J737" s="875"/>
      <c r="K737" s="875"/>
      <c r="L737" s="876"/>
    </row>
    <row r="738" spans="2:12" hidden="1" x14ac:dyDescent="0.25">
      <c r="B738" s="874"/>
      <c r="C738" s="875"/>
      <c r="D738" s="875"/>
      <c r="E738" s="875"/>
      <c r="F738" s="875"/>
      <c r="G738" s="876"/>
      <c r="H738" s="874"/>
      <c r="I738" s="875"/>
      <c r="J738" s="875"/>
      <c r="K738" s="875"/>
      <c r="L738" s="876"/>
    </row>
    <row r="739" spans="2:12" hidden="1" x14ac:dyDescent="0.25">
      <c r="B739" s="874"/>
      <c r="C739" s="875"/>
      <c r="D739" s="875"/>
      <c r="E739" s="875"/>
      <c r="F739" s="875"/>
      <c r="G739" s="876"/>
      <c r="H739" s="874"/>
      <c r="I739" s="875"/>
      <c r="J739" s="875"/>
      <c r="K739" s="875"/>
      <c r="L739" s="876"/>
    </row>
    <row r="740" spans="2:12" hidden="1" x14ac:dyDescent="0.25">
      <c r="B740" s="874"/>
      <c r="C740" s="875"/>
      <c r="D740" s="875"/>
      <c r="E740" s="875"/>
      <c r="F740" s="875"/>
      <c r="G740" s="876"/>
      <c r="H740" s="874"/>
      <c r="I740" s="875"/>
      <c r="J740" s="875"/>
      <c r="K740" s="875"/>
      <c r="L740" s="876"/>
    </row>
    <row r="741" spans="2:12" hidden="1" x14ac:dyDescent="0.25">
      <c r="B741" s="874"/>
      <c r="C741" s="875"/>
      <c r="D741" s="875"/>
      <c r="E741" s="875"/>
      <c r="F741" s="875"/>
      <c r="G741" s="876"/>
      <c r="H741" s="874"/>
      <c r="I741" s="875"/>
      <c r="J741" s="875"/>
      <c r="K741" s="875"/>
      <c r="L741" s="876"/>
    </row>
    <row r="742" spans="2:12" hidden="1" x14ac:dyDescent="0.25">
      <c r="B742" s="874"/>
      <c r="C742" s="875"/>
      <c r="D742" s="875"/>
      <c r="E742" s="875"/>
      <c r="F742" s="875"/>
      <c r="G742" s="876"/>
      <c r="H742" s="874"/>
      <c r="I742" s="875"/>
      <c r="J742" s="875"/>
      <c r="K742" s="875"/>
      <c r="L742" s="876"/>
    </row>
    <row r="743" spans="2:12" hidden="1" x14ac:dyDescent="0.25">
      <c r="B743" s="874"/>
      <c r="C743" s="875"/>
      <c r="D743" s="875"/>
      <c r="E743" s="875"/>
      <c r="F743" s="875"/>
      <c r="G743" s="876"/>
      <c r="H743" s="874"/>
      <c r="I743" s="875"/>
      <c r="J743" s="875"/>
      <c r="K743" s="875"/>
      <c r="L743" s="876"/>
    </row>
    <row r="744" spans="2:12" hidden="1" x14ac:dyDescent="0.25">
      <c r="B744" s="874"/>
      <c r="C744" s="875"/>
      <c r="D744" s="875"/>
      <c r="E744" s="875"/>
      <c r="F744" s="875"/>
      <c r="G744" s="876"/>
      <c r="H744" s="874"/>
      <c r="I744" s="875"/>
      <c r="J744" s="875"/>
      <c r="K744" s="875"/>
      <c r="L744" s="876"/>
    </row>
    <row r="745" spans="2:12" hidden="1" x14ac:dyDescent="0.25">
      <c r="B745" s="1016"/>
      <c r="C745" s="1017"/>
      <c r="D745" s="1017"/>
      <c r="E745" s="1017"/>
      <c r="F745" s="1017"/>
      <c r="G745" s="1018"/>
      <c r="H745" s="1016"/>
      <c r="I745" s="1017"/>
      <c r="J745" s="1017"/>
      <c r="K745" s="1017"/>
      <c r="L745" s="1018"/>
    </row>
    <row r="746" spans="2:12" hidden="1" x14ac:dyDescent="0.25">
      <c r="B746" s="1024"/>
      <c r="C746" s="1019"/>
      <c r="D746" s="1019"/>
      <c r="E746" s="1019"/>
      <c r="F746" s="1019"/>
      <c r="G746" s="1020"/>
      <c r="H746" s="1028"/>
      <c r="I746" s="1029"/>
      <c r="J746" s="1029"/>
      <c r="K746" s="1029"/>
      <c r="L746" s="1030"/>
    </row>
    <row r="747" spans="2:12" hidden="1" x14ac:dyDescent="0.25">
      <c r="B747" s="1021"/>
      <c r="C747" s="1022"/>
      <c r="D747" s="1022"/>
      <c r="E747" s="1022"/>
      <c r="F747" s="1022"/>
      <c r="G747" s="1023"/>
      <c r="H747" s="1033"/>
      <c r="I747" s="1034"/>
      <c r="J747" s="1034"/>
      <c r="K747" s="1034"/>
      <c r="L747" s="1035"/>
    </row>
    <row r="748" spans="2:12" hidden="1" x14ac:dyDescent="0.25">
      <c r="B748" s="874"/>
      <c r="C748" s="875"/>
      <c r="D748" s="875"/>
      <c r="E748" s="875"/>
      <c r="F748" s="875"/>
      <c r="G748" s="876"/>
      <c r="H748" s="874"/>
      <c r="I748" s="875"/>
      <c r="J748" s="875"/>
      <c r="K748" s="875"/>
      <c r="L748" s="876"/>
    </row>
    <row r="749" spans="2:12" hidden="1" x14ac:dyDescent="0.25">
      <c r="B749" s="874"/>
      <c r="C749" s="875"/>
      <c r="D749" s="875"/>
      <c r="E749" s="875"/>
      <c r="F749" s="875"/>
      <c r="G749" s="876"/>
      <c r="H749" s="874"/>
      <c r="I749" s="875"/>
      <c r="J749" s="875"/>
      <c r="K749" s="875"/>
      <c r="L749" s="876"/>
    </row>
    <row r="750" spans="2:12" hidden="1" x14ac:dyDescent="0.25">
      <c r="B750" s="874"/>
      <c r="C750" s="875"/>
      <c r="D750" s="875"/>
      <c r="E750" s="875"/>
      <c r="F750" s="875"/>
      <c r="G750" s="876"/>
      <c r="H750" s="874"/>
      <c r="I750" s="875"/>
      <c r="J750" s="875"/>
      <c r="K750" s="875"/>
      <c r="L750" s="876"/>
    </row>
    <row r="751" spans="2:12" hidden="1" x14ac:dyDescent="0.25">
      <c r="B751" s="874"/>
      <c r="C751" s="875"/>
      <c r="D751" s="875"/>
      <c r="E751" s="875"/>
      <c r="F751" s="875"/>
      <c r="G751" s="876"/>
      <c r="H751" s="874"/>
      <c r="I751" s="875"/>
      <c r="J751" s="875"/>
      <c r="K751" s="875"/>
      <c r="L751" s="876"/>
    </row>
    <row r="752" spans="2:12" hidden="1" x14ac:dyDescent="0.25">
      <c r="B752" s="874"/>
      <c r="C752" s="875"/>
      <c r="D752" s="875"/>
      <c r="E752" s="875"/>
      <c r="F752" s="875"/>
      <c r="G752" s="876"/>
      <c r="H752" s="874"/>
      <c r="I752" s="875"/>
      <c r="J752" s="875"/>
      <c r="K752" s="875"/>
      <c r="L752" s="876"/>
    </row>
    <row r="753" spans="2:12" hidden="1" x14ac:dyDescent="0.25">
      <c r="B753" s="874"/>
      <c r="C753" s="875"/>
      <c r="D753" s="875"/>
      <c r="E753" s="875"/>
      <c r="F753" s="875"/>
      <c r="G753" s="876"/>
      <c r="H753" s="874"/>
      <c r="I753" s="875"/>
      <c r="J753" s="875"/>
      <c r="K753" s="875"/>
      <c r="L753" s="876"/>
    </row>
    <row r="754" spans="2:12" hidden="1" x14ac:dyDescent="0.25">
      <c r="B754" s="874"/>
      <c r="C754" s="875"/>
      <c r="D754" s="875"/>
      <c r="E754" s="875"/>
      <c r="F754" s="875"/>
      <c r="G754" s="876"/>
      <c r="H754" s="874"/>
      <c r="I754" s="875"/>
      <c r="J754" s="875"/>
      <c r="K754" s="875"/>
      <c r="L754" s="876"/>
    </row>
    <row r="755" spans="2:12" hidden="1" x14ac:dyDescent="0.25">
      <c r="B755" s="874"/>
      <c r="C755" s="875"/>
      <c r="D755" s="875"/>
      <c r="E755" s="875"/>
      <c r="F755" s="875"/>
      <c r="G755" s="876"/>
      <c r="H755" s="874"/>
      <c r="I755" s="875"/>
      <c r="J755" s="875"/>
      <c r="K755" s="875"/>
      <c r="L755" s="876"/>
    </row>
    <row r="756" spans="2:12" hidden="1" x14ac:dyDescent="0.25">
      <c r="B756" s="874"/>
      <c r="C756" s="875"/>
      <c r="D756" s="875"/>
      <c r="E756" s="875"/>
      <c r="F756" s="875"/>
      <c r="G756" s="876"/>
      <c r="H756" s="874"/>
      <c r="I756" s="875"/>
      <c r="J756" s="875"/>
      <c r="K756" s="875"/>
      <c r="L756" s="876"/>
    </row>
    <row r="757" spans="2:12" hidden="1" x14ac:dyDescent="0.25">
      <c r="B757" s="874"/>
      <c r="C757" s="875"/>
      <c r="D757" s="875"/>
      <c r="E757" s="875"/>
      <c r="F757" s="875"/>
      <c r="G757" s="876"/>
      <c r="H757" s="874"/>
      <c r="I757" s="875"/>
      <c r="J757" s="875"/>
      <c r="K757" s="875"/>
      <c r="L757" s="876"/>
    </row>
    <row r="758" spans="2:12" hidden="1" x14ac:dyDescent="0.25">
      <c r="B758" s="874"/>
      <c r="C758" s="875"/>
      <c r="D758" s="875"/>
      <c r="E758" s="875"/>
      <c r="F758" s="875"/>
      <c r="G758" s="876"/>
      <c r="H758" s="874"/>
      <c r="I758" s="875"/>
      <c r="J758" s="875"/>
      <c r="K758" s="875"/>
      <c r="L758" s="876"/>
    </row>
    <row r="759" spans="2:12" hidden="1" x14ac:dyDescent="0.25">
      <c r="B759" s="874"/>
      <c r="C759" s="875"/>
      <c r="D759" s="875"/>
      <c r="E759" s="875"/>
      <c r="F759" s="875"/>
      <c r="G759" s="876"/>
      <c r="H759" s="874"/>
      <c r="I759" s="875"/>
      <c r="J759" s="875"/>
      <c r="K759" s="875"/>
      <c r="L759" s="876"/>
    </row>
    <row r="760" spans="2:12" hidden="1" x14ac:dyDescent="0.25">
      <c r="B760" s="874"/>
      <c r="C760" s="875"/>
      <c r="D760" s="875"/>
      <c r="E760" s="875"/>
      <c r="F760" s="875"/>
      <c r="G760" s="876"/>
      <c r="H760" s="874"/>
      <c r="I760" s="875"/>
      <c r="J760" s="875"/>
      <c r="K760" s="875"/>
      <c r="L760" s="876"/>
    </row>
    <row r="761" spans="2:12" hidden="1" x14ac:dyDescent="0.25">
      <c r="B761" s="1016"/>
      <c r="C761" s="1017"/>
      <c r="D761" s="1017"/>
      <c r="E761" s="1017"/>
      <c r="F761" s="1017"/>
      <c r="G761" s="1018"/>
      <c r="H761" s="1016"/>
      <c r="I761" s="1017"/>
      <c r="J761" s="1017"/>
      <c r="K761" s="1017"/>
      <c r="L761" s="1018"/>
    </row>
    <row r="762" spans="2:12" hidden="1" x14ac:dyDescent="0.25">
      <c r="B762" s="1024"/>
      <c r="C762" s="1019"/>
      <c r="D762" s="1019"/>
      <c r="E762" s="1019"/>
      <c r="F762" s="1019"/>
      <c r="G762" s="1020"/>
      <c r="H762" s="1028"/>
      <c r="I762" s="1029"/>
      <c r="J762" s="1029"/>
      <c r="K762" s="1029"/>
      <c r="L762" s="1030"/>
    </row>
    <row r="763" spans="2:12" hidden="1" x14ac:dyDescent="0.25">
      <c r="B763" s="1021"/>
      <c r="C763" s="1022"/>
      <c r="D763" s="1022"/>
      <c r="E763" s="1022"/>
      <c r="F763" s="1022"/>
      <c r="G763" s="1023"/>
      <c r="H763" s="1033"/>
      <c r="I763" s="1034"/>
      <c r="J763" s="1034"/>
      <c r="K763" s="1034"/>
      <c r="L763" s="1035"/>
    </row>
    <row r="764" spans="2:12" x14ac:dyDescent="0.25">
      <c r="B764" s="874"/>
      <c r="C764" s="875"/>
      <c r="D764" s="875"/>
      <c r="E764" s="875"/>
      <c r="F764" s="875"/>
      <c r="G764" s="876"/>
      <c r="H764" s="874"/>
      <c r="I764" s="875"/>
      <c r="J764" s="875"/>
      <c r="K764" s="875"/>
      <c r="L764" s="876"/>
    </row>
    <row r="765" spans="2:12" x14ac:dyDescent="0.25">
      <c r="B765" s="874"/>
      <c r="C765" s="875"/>
      <c r="D765" s="875"/>
      <c r="E765" s="875"/>
      <c r="F765" s="875"/>
      <c r="G765" s="876"/>
      <c r="H765" s="874"/>
      <c r="I765" s="875"/>
      <c r="J765" s="875"/>
      <c r="K765" s="875"/>
      <c r="L765" s="876"/>
    </row>
    <row r="766" spans="2:12" x14ac:dyDescent="0.25">
      <c r="B766" s="874"/>
      <c r="C766" s="875"/>
      <c r="D766" s="875"/>
      <c r="E766" s="875"/>
      <c r="F766" s="875"/>
      <c r="G766" s="876"/>
      <c r="H766" s="874"/>
      <c r="I766" s="875"/>
      <c r="J766" s="875"/>
      <c r="K766" s="875"/>
      <c r="L766" s="876"/>
    </row>
    <row r="767" spans="2:12" x14ac:dyDescent="0.25">
      <c r="B767" s="874"/>
      <c r="C767" s="875"/>
      <c r="D767" s="875"/>
      <c r="E767" s="875"/>
      <c r="F767" s="875"/>
      <c r="G767" s="876"/>
      <c r="H767" s="874"/>
      <c r="I767" s="875"/>
      <c r="J767" s="875"/>
      <c r="K767" s="875"/>
      <c r="L767" s="876"/>
    </row>
    <row r="768" spans="2:12" x14ac:dyDescent="0.25">
      <c r="B768" s="874"/>
      <c r="C768" s="875"/>
      <c r="D768" s="875"/>
      <c r="E768" s="875"/>
      <c r="F768" s="875"/>
      <c r="G768" s="876"/>
      <c r="H768" s="874"/>
      <c r="I768" s="875"/>
      <c r="J768" s="875"/>
      <c r="K768" s="875"/>
      <c r="L768" s="876"/>
    </row>
    <row r="769" spans="2:12" x14ac:dyDescent="0.25">
      <c r="B769" s="874"/>
      <c r="C769" s="875"/>
      <c r="D769" s="875"/>
      <c r="E769" s="875"/>
      <c r="F769" s="875"/>
      <c r="G769" s="876"/>
      <c r="H769" s="874"/>
      <c r="I769" s="875"/>
      <c r="J769" s="875"/>
      <c r="K769" s="875"/>
      <c r="L769" s="876"/>
    </row>
    <row r="770" spans="2:12" x14ac:dyDescent="0.25">
      <c r="B770" s="874"/>
      <c r="C770" s="875"/>
      <c r="D770" s="875"/>
      <c r="E770" s="875"/>
      <c r="F770" s="875"/>
      <c r="G770" s="876"/>
      <c r="H770" s="874"/>
      <c r="I770" s="875"/>
      <c r="J770" s="875"/>
      <c r="K770" s="875"/>
      <c r="L770" s="876"/>
    </row>
    <row r="771" spans="2:12" x14ac:dyDescent="0.25">
      <c r="B771" s="874"/>
      <c r="C771" s="875"/>
      <c r="D771" s="875"/>
      <c r="E771" s="875"/>
      <c r="F771" s="875"/>
      <c r="G771" s="876"/>
      <c r="H771" s="874"/>
      <c r="I771" s="875"/>
      <c r="J771" s="875"/>
      <c r="K771" s="875"/>
      <c r="L771" s="876"/>
    </row>
    <row r="772" spans="2:12" x14ac:dyDescent="0.25">
      <c r="B772" s="874"/>
      <c r="C772" s="875"/>
      <c r="D772" s="875"/>
      <c r="E772" s="875"/>
      <c r="F772" s="875"/>
      <c r="G772" s="876"/>
      <c r="H772" s="874"/>
      <c r="I772" s="875"/>
      <c r="J772" s="875"/>
      <c r="K772" s="875"/>
      <c r="L772" s="876"/>
    </row>
    <row r="773" spans="2:12" x14ac:dyDescent="0.25">
      <c r="B773" s="874"/>
      <c r="C773" s="875"/>
      <c r="D773" s="875"/>
      <c r="E773" s="875"/>
      <c r="F773" s="875"/>
      <c r="G773" s="876"/>
      <c r="H773" s="874"/>
      <c r="I773" s="875"/>
      <c r="J773" s="875"/>
      <c r="K773" s="875"/>
      <c r="L773" s="876"/>
    </row>
    <row r="774" spans="2:12" x14ac:dyDescent="0.25">
      <c r="B774" s="874"/>
      <c r="C774" s="875"/>
      <c r="D774" s="875"/>
      <c r="E774" s="875"/>
      <c r="F774" s="875"/>
      <c r="G774" s="876"/>
      <c r="H774" s="874"/>
      <c r="I774" s="875"/>
      <c r="J774" s="875"/>
      <c r="K774" s="875"/>
      <c r="L774" s="876"/>
    </row>
    <row r="775" spans="2:12" x14ac:dyDescent="0.25">
      <c r="B775" s="874"/>
      <c r="C775" s="875"/>
      <c r="D775" s="875"/>
      <c r="E775" s="875"/>
      <c r="F775" s="875"/>
      <c r="G775" s="876"/>
      <c r="H775" s="874"/>
      <c r="I775" s="875"/>
      <c r="J775" s="875"/>
      <c r="K775" s="875"/>
      <c r="L775" s="876"/>
    </row>
    <row r="776" spans="2:12" x14ac:dyDescent="0.25">
      <c r="B776" s="874"/>
      <c r="C776" s="875"/>
      <c r="D776" s="875"/>
      <c r="E776" s="875"/>
      <c r="F776" s="875"/>
      <c r="G776" s="876"/>
      <c r="H776" s="874"/>
      <c r="I776" s="875"/>
      <c r="J776" s="875"/>
      <c r="K776" s="875"/>
      <c r="L776" s="876"/>
    </row>
    <row r="777" spans="2:12" x14ac:dyDescent="0.25">
      <c r="B777" s="1016"/>
      <c r="C777" s="1017"/>
      <c r="D777" s="1017"/>
      <c r="E777" s="1017"/>
      <c r="F777" s="1017"/>
      <c r="G777" s="1018"/>
      <c r="H777" s="1016"/>
      <c r="I777" s="1017"/>
      <c r="J777" s="1017"/>
      <c r="K777" s="1017"/>
      <c r="L777" s="1018"/>
    </row>
    <row r="778" spans="2:12" ht="15" customHeight="1" x14ac:dyDescent="0.25">
      <c r="B778" s="1004" t="s">
        <v>1169</v>
      </c>
      <c r="C778" s="1019"/>
      <c r="D778" s="1019"/>
      <c r="E778" s="1019"/>
      <c r="F778" s="1019"/>
      <c r="G778" s="1020"/>
      <c r="H778" s="1004" t="s">
        <v>1169</v>
      </c>
      <c r="I778" s="1019"/>
      <c r="J778" s="1019"/>
      <c r="K778" s="1019"/>
      <c r="L778" s="1019"/>
    </row>
    <row r="779" spans="2:12" x14ac:dyDescent="0.25">
      <c r="B779" s="1021"/>
      <c r="C779" s="1022"/>
      <c r="D779" s="1022"/>
      <c r="E779" s="1022"/>
      <c r="F779" s="1022"/>
      <c r="G779" s="1023"/>
      <c r="H779" s="1021"/>
      <c r="I779" s="1022"/>
      <c r="J779" s="1022"/>
      <c r="K779" s="1022"/>
      <c r="L779" s="1022"/>
    </row>
    <row r="780" spans="2:12" x14ac:dyDescent="0.25">
      <c r="B780" s="874" t="s">
        <v>812</v>
      </c>
      <c r="C780" s="875"/>
      <c r="D780" s="875"/>
      <c r="E780" s="875"/>
      <c r="F780" s="875"/>
      <c r="G780" s="876"/>
      <c r="H780" s="874" t="s">
        <v>813</v>
      </c>
      <c r="I780" s="875"/>
      <c r="J780" s="875"/>
      <c r="K780" s="875"/>
      <c r="L780" s="876"/>
    </row>
    <row r="781" spans="2:12" x14ac:dyDescent="0.25">
      <c r="B781" s="874"/>
      <c r="C781" s="875"/>
      <c r="D781" s="875"/>
      <c r="E781" s="875"/>
      <c r="F781" s="875"/>
      <c r="G781" s="876"/>
      <c r="H781" s="874"/>
      <c r="I781" s="875"/>
      <c r="J781" s="875"/>
      <c r="K781" s="875"/>
      <c r="L781" s="876"/>
    </row>
    <row r="782" spans="2:12" x14ac:dyDescent="0.25">
      <c r="B782" s="874"/>
      <c r="C782" s="875"/>
      <c r="D782" s="875"/>
      <c r="E782" s="875"/>
      <c r="F782" s="875"/>
      <c r="G782" s="876"/>
      <c r="H782" s="874"/>
      <c r="I782" s="875"/>
      <c r="J782" s="875"/>
      <c r="K782" s="875"/>
      <c r="L782" s="876"/>
    </row>
    <row r="783" spans="2:12" x14ac:dyDescent="0.25">
      <c r="B783" s="874"/>
      <c r="C783" s="875"/>
      <c r="D783" s="875"/>
      <c r="E783" s="875"/>
      <c r="F783" s="875"/>
      <c r="G783" s="876"/>
      <c r="H783" s="874"/>
      <c r="I783" s="875"/>
      <c r="J783" s="875"/>
      <c r="K783" s="875"/>
      <c r="L783" s="876"/>
    </row>
    <row r="784" spans="2:12" x14ac:dyDescent="0.25">
      <c r="B784" s="874"/>
      <c r="C784" s="875"/>
      <c r="D784" s="875"/>
      <c r="E784" s="875"/>
      <c r="F784" s="875"/>
      <c r="G784" s="876"/>
      <c r="H784" s="874"/>
      <c r="I784" s="875"/>
      <c r="J784" s="875"/>
      <c r="K784" s="875"/>
      <c r="L784" s="876"/>
    </row>
    <row r="785" spans="2:12" x14ac:dyDescent="0.25">
      <c r="B785" s="874"/>
      <c r="C785" s="875"/>
      <c r="D785" s="875"/>
      <c r="E785" s="875"/>
      <c r="F785" s="875"/>
      <c r="G785" s="876"/>
      <c r="H785" s="874"/>
      <c r="I785" s="875"/>
      <c r="J785" s="875"/>
      <c r="K785" s="875"/>
      <c r="L785" s="876"/>
    </row>
    <row r="786" spans="2:12" x14ac:dyDescent="0.25">
      <c r="B786" s="874"/>
      <c r="C786" s="875"/>
      <c r="D786" s="875"/>
      <c r="E786" s="875"/>
      <c r="F786" s="875"/>
      <c r="G786" s="876"/>
      <c r="H786" s="874"/>
      <c r="I786" s="875"/>
      <c r="J786" s="875"/>
      <c r="K786" s="875"/>
      <c r="L786" s="876"/>
    </row>
    <row r="787" spans="2:12" x14ac:dyDescent="0.25">
      <c r="B787" s="874"/>
      <c r="C787" s="875"/>
      <c r="D787" s="875"/>
      <c r="E787" s="875"/>
      <c r="F787" s="875"/>
      <c r="G787" s="876"/>
      <c r="H787" s="874"/>
      <c r="I787" s="875"/>
      <c r="J787" s="875"/>
      <c r="K787" s="875"/>
      <c r="L787" s="876"/>
    </row>
    <row r="788" spans="2:12" x14ac:dyDescent="0.25">
      <c r="B788" s="874"/>
      <c r="C788" s="875"/>
      <c r="D788" s="875"/>
      <c r="E788" s="875"/>
      <c r="F788" s="875"/>
      <c r="G788" s="876"/>
      <c r="H788" s="874"/>
      <c r="I788" s="875"/>
      <c r="J788" s="875"/>
      <c r="K788" s="875"/>
      <c r="L788" s="876"/>
    </row>
    <row r="789" spans="2:12" x14ac:dyDescent="0.25">
      <c r="B789" s="874"/>
      <c r="C789" s="875"/>
      <c r="D789" s="875"/>
      <c r="E789" s="875"/>
      <c r="F789" s="875"/>
      <c r="G789" s="876"/>
      <c r="H789" s="874"/>
      <c r="I789" s="875"/>
      <c r="J789" s="875"/>
      <c r="K789" s="875"/>
      <c r="L789" s="876"/>
    </row>
    <row r="790" spans="2:12" x14ac:dyDescent="0.25">
      <c r="B790" s="874"/>
      <c r="C790" s="875"/>
      <c r="D790" s="875"/>
      <c r="E790" s="875"/>
      <c r="F790" s="875"/>
      <c r="G790" s="876"/>
      <c r="H790" s="874"/>
      <c r="I790" s="875"/>
      <c r="J790" s="875"/>
      <c r="K790" s="875"/>
      <c r="L790" s="876"/>
    </row>
    <row r="791" spans="2:12" x14ac:dyDescent="0.25">
      <c r="B791" s="874"/>
      <c r="C791" s="875"/>
      <c r="D791" s="875"/>
      <c r="E791" s="875"/>
      <c r="F791" s="875"/>
      <c r="G791" s="876"/>
      <c r="H791" s="874"/>
      <c r="I791" s="875"/>
      <c r="J791" s="875"/>
      <c r="K791" s="875"/>
      <c r="L791" s="876"/>
    </row>
    <row r="792" spans="2:12" x14ac:dyDescent="0.25">
      <c r="B792" s="874"/>
      <c r="C792" s="875"/>
      <c r="D792" s="875"/>
      <c r="E792" s="875"/>
      <c r="F792" s="875"/>
      <c r="G792" s="876"/>
      <c r="H792" s="874"/>
      <c r="I792" s="875"/>
      <c r="J792" s="875"/>
      <c r="K792" s="875"/>
      <c r="L792" s="876"/>
    </row>
    <row r="793" spans="2:12" x14ac:dyDescent="0.25">
      <c r="B793" s="1016"/>
      <c r="C793" s="1017"/>
      <c r="D793" s="1017"/>
      <c r="E793" s="1017"/>
      <c r="F793" s="1017"/>
      <c r="G793" s="1018"/>
      <c r="H793" s="1016"/>
      <c r="I793" s="1017"/>
      <c r="J793" s="1017"/>
      <c r="K793" s="1017"/>
      <c r="L793" s="1018"/>
    </row>
    <row r="794" spans="2:12" ht="15" customHeight="1" x14ac:dyDescent="0.25">
      <c r="B794" s="1004" t="s">
        <v>968</v>
      </c>
      <c r="C794" s="1005"/>
      <c r="D794" s="1005"/>
      <c r="E794" s="1005"/>
      <c r="F794" s="1005"/>
      <c r="G794" s="1006"/>
      <c r="H794" s="1004" t="s">
        <v>984</v>
      </c>
      <c r="I794" s="1019"/>
      <c r="J794" s="1019"/>
      <c r="K794" s="1019"/>
      <c r="L794" s="1020"/>
    </row>
    <row r="795" spans="2:12" x14ac:dyDescent="0.25">
      <c r="B795" s="1007"/>
      <c r="C795" s="1008"/>
      <c r="D795" s="1008"/>
      <c r="E795" s="1008"/>
      <c r="F795" s="1008"/>
      <c r="G795" s="1009"/>
      <c r="H795" s="1021"/>
      <c r="I795" s="1022"/>
      <c r="J795" s="1022"/>
      <c r="K795" s="1022"/>
      <c r="L795" s="1023"/>
    </row>
    <row r="796" spans="2:12" hidden="1" x14ac:dyDescent="0.25">
      <c r="B796" s="874" t="s">
        <v>812</v>
      </c>
      <c r="C796" s="875"/>
      <c r="D796" s="875"/>
      <c r="E796" s="875"/>
      <c r="F796" s="875"/>
      <c r="G796" s="876"/>
      <c r="H796" s="874" t="s">
        <v>813</v>
      </c>
      <c r="I796" s="875"/>
      <c r="J796" s="875"/>
      <c r="K796" s="875"/>
      <c r="L796" s="876"/>
    </row>
    <row r="797" spans="2:12" hidden="1" x14ac:dyDescent="0.25">
      <c r="B797" s="874"/>
      <c r="C797" s="875"/>
      <c r="D797" s="875"/>
      <c r="E797" s="875"/>
      <c r="F797" s="875"/>
      <c r="G797" s="876"/>
      <c r="H797" s="874"/>
      <c r="I797" s="875"/>
      <c r="J797" s="875"/>
      <c r="K797" s="875"/>
      <c r="L797" s="876"/>
    </row>
    <row r="798" spans="2:12" hidden="1" x14ac:dyDescent="0.25">
      <c r="B798" s="874"/>
      <c r="C798" s="875"/>
      <c r="D798" s="875"/>
      <c r="E798" s="875"/>
      <c r="F798" s="875"/>
      <c r="G798" s="876"/>
      <c r="H798" s="874"/>
      <c r="I798" s="875"/>
      <c r="J798" s="875"/>
      <c r="K798" s="875"/>
      <c r="L798" s="876"/>
    </row>
    <row r="799" spans="2:12" hidden="1" x14ac:dyDescent="0.25">
      <c r="B799" s="874"/>
      <c r="C799" s="875"/>
      <c r="D799" s="875"/>
      <c r="E799" s="875"/>
      <c r="F799" s="875"/>
      <c r="G799" s="876"/>
      <c r="H799" s="874"/>
      <c r="I799" s="875"/>
      <c r="J799" s="875"/>
      <c r="K799" s="875"/>
      <c r="L799" s="876"/>
    </row>
    <row r="800" spans="2:12" hidden="1" x14ac:dyDescent="0.25">
      <c r="B800" s="874"/>
      <c r="C800" s="875"/>
      <c r="D800" s="875"/>
      <c r="E800" s="875"/>
      <c r="F800" s="875"/>
      <c r="G800" s="876"/>
      <c r="H800" s="874"/>
      <c r="I800" s="875"/>
      <c r="J800" s="875"/>
      <c r="K800" s="875"/>
      <c r="L800" s="876"/>
    </row>
    <row r="801" spans="2:12" hidden="1" x14ac:dyDescent="0.25">
      <c r="B801" s="874"/>
      <c r="C801" s="875"/>
      <c r="D801" s="875"/>
      <c r="E801" s="875"/>
      <c r="F801" s="875"/>
      <c r="G801" s="876"/>
      <c r="H801" s="874"/>
      <c r="I801" s="875"/>
      <c r="J801" s="875"/>
      <c r="K801" s="875"/>
      <c r="L801" s="876"/>
    </row>
    <row r="802" spans="2:12" hidden="1" x14ac:dyDescent="0.25">
      <c r="B802" s="874"/>
      <c r="C802" s="875"/>
      <c r="D802" s="875"/>
      <c r="E802" s="875"/>
      <c r="F802" s="875"/>
      <c r="G802" s="876"/>
      <c r="H802" s="874"/>
      <c r="I802" s="875"/>
      <c r="J802" s="875"/>
      <c r="K802" s="875"/>
      <c r="L802" s="876"/>
    </row>
    <row r="803" spans="2:12" hidden="1" x14ac:dyDescent="0.25">
      <c r="B803" s="874"/>
      <c r="C803" s="875"/>
      <c r="D803" s="875"/>
      <c r="E803" s="875"/>
      <c r="F803" s="875"/>
      <c r="G803" s="876"/>
      <c r="H803" s="874"/>
      <c r="I803" s="875"/>
      <c r="J803" s="875"/>
      <c r="K803" s="875"/>
      <c r="L803" s="876"/>
    </row>
    <row r="804" spans="2:12" hidden="1" x14ac:dyDescent="0.25">
      <c r="B804" s="874"/>
      <c r="C804" s="875"/>
      <c r="D804" s="875"/>
      <c r="E804" s="875"/>
      <c r="F804" s="875"/>
      <c r="G804" s="876"/>
      <c r="H804" s="874"/>
      <c r="I804" s="875"/>
      <c r="J804" s="875"/>
      <c r="K804" s="875"/>
      <c r="L804" s="876"/>
    </row>
    <row r="805" spans="2:12" hidden="1" x14ac:dyDescent="0.25">
      <c r="B805" s="874"/>
      <c r="C805" s="875"/>
      <c r="D805" s="875"/>
      <c r="E805" s="875"/>
      <c r="F805" s="875"/>
      <c r="G805" s="876"/>
      <c r="H805" s="874"/>
      <c r="I805" s="875"/>
      <c r="J805" s="875"/>
      <c r="K805" s="875"/>
      <c r="L805" s="876"/>
    </row>
    <row r="806" spans="2:12" hidden="1" x14ac:dyDescent="0.25">
      <c r="B806" s="874"/>
      <c r="C806" s="875"/>
      <c r="D806" s="875"/>
      <c r="E806" s="875"/>
      <c r="F806" s="875"/>
      <c r="G806" s="876"/>
      <c r="H806" s="874"/>
      <c r="I806" s="875"/>
      <c r="J806" s="875"/>
      <c r="K806" s="875"/>
      <c r="L806" s="876"/>
    </row>
    <row r="807" spans="2:12" hidden="1" x14ac:dyDescent="0.25">
      <c r="B807" s="874"/>
      <c r="C807" s="875"/>
      <c r="D807" s="875"/>
      <c r="E807" s="875"/>
      <c r="F807" s="875"/>
      <c r="G807" s="876"/>
      <c r="H807" s="874"/>
      <c r="I807" s="875"/>
      <c r="J807" s="875"/>
      <c r="K807" s="875"/>
      <c r="L807" s="876"/>
    </row>
    <row r="808" spans="2:12" hidden="1" x14ac:dyDescent="0.25">
      <c r="B808" s="874"/>
      <c r="C808" s="875"/>
      <c r="D808" s="875"/>
      <c r="E808" s="875"/>
      <c r="F808" s="875"/>
      <c r="G808" s="876"/>
      <c r="H808" s="874"/>
      <c r="I808" s="875"/>
      <c r="J808" s="875"/>
      <c r="K808" s="875"/>
      <c r="L808" s="876"/>
    </row>
    <row r="809" spans="2:12" hidden="1" x14ac:dyDescent="0.25">
      <c r="B809" s="1016"/>
      <c r="C809" s="1017"/>
      <c r="D809" s="1017"/>
      <c r="E809" s="1017"/>
      <c r="F809" s="1017"/>
      <c r="G809" s="1018"/>
      <c r="H809" s="1016"/>
      <c r="I809" s="1017"/>
      <c r="J809" s="1017"/>
      <c r="K809" s="1017"/>
      <c r="L809" s="1018"/>
    </row>
    <row r="810" spans="2:12" hidden="1" x14ac:dyDescent="0.25">
      <c r="B810" s="1004"/>
      <c r="C810" s="1019"/>
      <c r="D810" s="1019"/>
      <c r="E810" s="1019"/>
      <c r="F810" s="1019"/>
      <c r="G810" s="1020"/>
      <c r="H810" s="1004"/>
      <c r="I810" s="1019"/>
      <c r="J810" s="1019"/>
      <c r="K810" s="1019"/>
      <c r="L810" s="1020"/>
    </row>
    <row r="811" spans="2:12" hidden="1" x14ac:dyDescent="0.25">
      <c r="B811" s="1021"/>
      <c r="C811" s="1022"/>
      <c r="D811" s="1022"/>
      <c r="E811" s="1022"/>
      <c r="F811" s="1022"/>
      <c r="G811" s="1023"/>
      <c r="H811" s="1021"/>
      <c r="I811" s="1022"/>
      <c r="J811" s="1022"/>
      <c r="K811" s="1022"/>
      <c r="L811" s="1023"/>
    </row>
  </sheetData>
  <mergeCells count="219">
    <mergeCell ref="B810:G811"/>
    <mergeCell ref="H810:L811"/>
    <mergeCell ref="B780:G793"/>
    <mergeCell ref="H780:L793"/>
    <mergeCell ref="B794:G795"/>
    <mergeCell ref="H794:L795"/>
    <mergeCell ref="B796:G809"/>
    <mergeCell ref="H796:L809"/>
    <mergeCell ref="B762:G763"/>
    <mergeCell ref="H762:L763"/>
    <mergeCell ref="B764:G777"/>
    <mergeCell ref="H764:L777"/>
    <mergeCell ref="B778:G779"/>
    <mergeCell ref="H778:L779"/>
    <mergeCell ref="B732:G745"/>
    <mergeCell ref="H732:L745"/>
    <mergeCell ref="B746:G747"/>
    <mergeCell ref="H746:L747"/>
    <mergeCell ref="B748:G761"/>
    <mergeCell ref="H748:L761"/>
    <mergeCell ref="B714:G715"/>
    <mergeCell ref="H714:L715"/>
    <mergeCell ref="B716:G729"/>
    <mergeCell ref="H716:L729"/>
    <mergeCell ref="B730:G731"/>
    <mergeCell ref="H730:L731"/>
    <mergeCell ref="B684:G697"/>
    <mergeCell ref="H684:L697"/>
    <mergeCell ref="B698:G699"/>
    <mergeCell ref="H698:L699"/>
    <mergeCell ref="B700:G713"/>
    <mergeCell ref="H700:L713"/>
    <mergeCell ref="B666:G667"/>
    <mergeCell ref="H666:L667"/>
    <mergeCell ref="B668:G681"/>
    <mergeCell ref="H668:L681"/>
    <mergeCell ref="B682:G683"/>
    <mergeCell ref="H682:L683"/>
    <mergeCell ref="B635:L635"/>
    <mergeCell ref="B636:G649"/>
    <mergeCell ref="H636:L649"/>
    <mergeCell ref="B650:G651"/>
    <mergeCell ref="H650:L651"/>
    <mergeCell ref="B652:G665"/>
    <mergeCell ref="H652:L665"/>
    <mergeCell ref="B617:G618"/>
    <mergeCell ref="H617:M618"/>
    <mergeCell ref="B619:G632"/>
    <mergeCell ref="H619:L632"/>
    <mergeCell ref="B633:G634"/>
    <mergeCell ref="H633:L634"/>
    <mergeCell ref="B587:G600"/>
    <mergeCell ref="H587:L600"/>
    <mergeCell ref="B601:G602"/>
    <mergeCell ref="H601:L602"/>
    <mergeCell ref="B603:G616"/>
    <mergeCell ref="H603:L616"/>
    <mergeCell ref="B569:G570"/>
    <mergeCell ref="H569:L570"/>
    <mergeCell ref="B571:G584"/>
    <mergeCell ref="H571:L584"/>
    <mergeCell ref="B585:G586"/>
    <mergeCell ref="H585:L586"/>
    <mergeCell ref="B539:G552"/>
    <mergeCell ref="H539:L552"/>
    <mergeCell ref="B553:G554"/>
    <mergeCell ref="H553:L554"/>
    <mergeCell ref="B555:G568"/>
    <mergeCell ref="H555:L568"/>
    <mergeCell ref="B521:G522"/>
    <mergeCell ref="H521:L522"/>
    <mergeCell ref="B523:G536"/>
    <mergeCell ref="H523:L536"/>
    <mergeCell ref="B537:G538"/>
    <mergeCell ref="H537:L538"/>
    <mergeCell ref="B491:G504"/>
    <mergeCell ref="H491:L504"/>
    <mergeCell ref="B505:G506"/>
    <mergeCell ref="H505:L506"/>
    <mergeCell ref="B507:G520"/>
    <mergeCell ref="H507:L520"/>
    <mergeCell ref="B473:G474"/>
    <mergeCell ref="H473:L474"/>
    <mergeCell ref="B475:G488"/>
    <mergeCell ref="H475:L488"/>
    <mergeCell ref="B489:G490"/>
    <mergeCell ref="H489:L490"/>
    <mergeCell ref="B442:L442"/>
    <mergeCell ref="B443:G456"/>
    <mergeCell ref="H443:L456"/>
    <mergeCell ref="B457:G458"/>
    <mergeCell ref="H457:L458"/>
    <mergeCell ref="B459:G472"/>
    <mergeCell ref="H459:L472"/>
    <mergeCell ref="B424:G425"/>
    <mergeCell ref="H424:L425"/>
    <mergeCell ref="B426:G439"/>
    <mergeCell ref="H426:L439"/>
    <mergeCell ref="B440:G441"/>
    <mergeCell ref="H440:L441"/>
    <mergeCell ref="B394:G407"/>
    <mergeCell ref="H394:L407"/>
    <mergeCell ref="B408:G409"/>
    <mergeCell ref="H408:L409"/>
    <mergeCell ref="B410:G423"/>
    <mergeCell ref="H410:L423"/>
    <mergeCell ref="B376:G377"/>
    <mergeCell ref="H376:L377"/>
    <mergeCell ref="B378:G391"/>
    <mergeCell ref="H378:L391"/>
    <mergeCell ref="B392:G393"/>
    <mergeCell ref="H392:L393"/>
    <mergeCell ref="B346:G359"/>
    <mergeCell ref="H346:L359"/>
    <mergeCell ref="B360:G361"/>
    <mergeCell ref="H360:L361"/>
    <mergeCell ref="B362:G375"/>
    <mergeCell ref="H362:L375"/>
    <mergeCell ref="B328:G329"/>
    <mergeCell ref="H328:L329"/>
    <mergeCell ref="B330:G343"/>
    <mergeCell ref="H330:L343"/>
    <mergeCell ref="B344:G345"/>
    <mergeCell ref="H344:L345"/>
    <mergeCell ref="B298:G311"/>
    <mergeCell ref="H298:L311"/>
    <mergeCell ref="B312:G313"/>
    <mergeCell ref="H312:L313"/>
    <mergeCell ref="B314:G327"/>
    <mergeCell ref="H314:L327"/>
    <mergeCell ref="B280:G281"/>
    <mergeCell ref="H280:L281"/>
    <mergeCell ref="B282:G295"/>
    <mergeCell ref="H282:L295"/>
    <mergeCell ref="B296:G297"/>
    <mergeCell ref="H296:L297"/>
    <mergeCell ref="B250:G263"/>
    <mergeCell ref="H250:L263"/>
    <mergeCell ref="B264:G265"/>
    <mergeCell ref="H264:L265"/>
    <mergeCell ref="B266:G279"/>
    <mergeCell ref="H266:L279"/>
    <mergeCell ref="B232:G233"/>
    <mergeCell ref="H232:L233"/>
    <mergeCell ref="B234:G247"/>
    <mergeCell ref="H234:L247"/>
    <mergeCell ref="B248:G249"/>
    <mergeCell ref="H248:M249"/>
    <mergeCell ref="B202:G215"/>
    <mergeCell ref="H202:L215"/>
    <mergeCell ref="B216:G217"/>
    <mergeCell ref="H216:L217"/>
    <mergeCell ref="B218:G231"/>
    <mergeCell ref="H218:L231"/>
    <mergeCell ref="B184:G185"/>
    <mergeCell ref="H184:L185"/>
    <mergeCell ref="B186:G199"/>
    <mergeCell ref="H186:L199"/>
    <mergeCell ref="B200:G201"/>
    <mergeCell ref="H200:L201"/>
    <mergeCell ref="B154:G167"/>
    <mergeCell ref="H154:L167"/>
    <mergeCell ref="B168:G169"/>
    <mergeCell ref="H168:M169"/>
    <mergeCell ref="B170:G183"/>
    <mergeCell ref="H170:L183"/>
    <mergeCell ref="B136:G137"/>
    <mergeCell ref="H136:L137"/>
    <mergeCell ref="B138:G151"/>
    <mergeCell ref="H138:L151"/>
    <mergeCell ref="B152:G153"/>
    <mergeCell ref="H152:L153"/>
    <mergeCell ref="B106:G119"/>
    <mergeCell ref="H106:L119"/>
    <mergeCell ref="B120:G121"/>
    <mergeCell ref="H120:L121"/>
    <mergeCell ref="B122:G135"/>
    <mergeCell ref="H122:L135"/>
    <mergeCell ref="B88:G89"/>
    <mergeCell ref="H88:L89"/>
    <mergeCell ref="B90:G103"/>
    <mergeCell ref="H90:L103"/>
    <mergeCell ref="B104:G105"/>
    <mergeCell ref="H104:L105"/>
    <mergeCell ref="B58:G71"/>
    <mergeCell ref="H58:L71"/>
    <mergeCell ref="B72:G73"/>
    <mergeCell ref="H72:L73"/>
    <mergeCell ref="B74:G87"/>
    <mergeCell ref="H74:L87"/>
    <mergeCell ref="B40:G41"/>
    <mergeCell ref="H40:L41"/>
    <mergeCell ref="B42:G55"/>
    <mergeCell ref="H42:L55"/>
    <mergeCell ref="B56:G57"/>
    <mergeCell ref="H56:L57"/>
    <mergeCell ref="B10:G23"/>
    <mergeCell ref="H10:L23"/>
    <mergeCell ref="B24:G25"/>
    <mergeCell ref="H24:L25"/>
    <mergeCell ref="B26:G39"/>
    <mergeCell ref="H26:L39"/>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 ref="B9:L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N168"/>
  <sheetViews>
    <sheetView view="pageBreakPreview" zoomScaleNormal="100" zoomScaleSheetLayoutView="100" zoomScalePageLayoutView="110" workbookViewId="0">
      <selection activeCell="N39" sqref="N39"/>
    </sheetView>
  </sheetViews>
  <sheetFormatPr baseColWidth="10" defaultColWidth="11.42578125" defaultRowHeight="15" x14ac:dyDescent="0.25"/>
  <cols>
    <col min="1" max="1" width="3.7109375" style="185" customWidth="1"/>
    <col min="2" max="2" width="4.7109375" style="185" customWidth="1"/>
    <col min="3" max="3" width="8.28515625" style="185" customWidth="1"/>
    <col min="4" max="4" width="8" style="185" customWidth="1"/>
    <col min="5" max="5" width="11.42578125" style="185"/>
    <col min="6" max="6" width="11.85546875" style="185" customWidth="1"/>
    <col min="7" max="7" width="9.5703125" style="185" customWidth="1"/>
    <col min="8" max="8" width="12" style="185" customWidth="1"/>
    <col min="9" max="9" width="13.85546875" style="185" bestFit="1" customWidth="1"/>
    <col min="10" max="10" width="13" style="185" customWidth="1"/>
    <col min="11" max="11" width="13.42578125" style="185" customWidth="1"/>
    <col min="12" max="12" width="9.42578125" style="185" customWidth="1"/>
    <col min="13" max="13" width="11.42578125" style="185" hidden="1" customWidth="1"/>
    <col min="14" max="16384" width="11.42578125" style="185"/>
  </cols>
  <sheetData>
    <row r="1" spans="2:13" x14ac:dyDescent="0.25">
      <c r="B1" s="892"/>
      <c r="C1" s="893"/>
      <c r="D1" s="894"/>
      <c r="E1" s="898" t="s">
        <v>393</v>
      </c>
      <c r="F1" s="898"/>
      <c r="G1" s="898"/>
      <c r="H1" s="898"/>
      <c r="I1" s="898"/>
      <c r="J1" s="898"/>
      <c r="K1" s="900"/>
      <c r="L1" s="901"/>
    </row>
    <row r="2" spans="2:13" ht="1.5" customHeight="1" x14ac:dyDescent="0.25">
      <c r="B2" s="895"/>
      <c r="C2" s="896"/>
      <c r="D2" s="897"/>
      <c r="E2" s="899"/>
      <c r="F2" s="899"/>
      <c r="G2" s="899"/>
      <c r="H2" s="899"/>
      <c r="I2" s="899"/>
      <c r="J2" s="899"/>
      <c r="K2" s="902"/>
      <c r="L2" s="903"/>
    </row>
    <row r="3" spans="2:13" ht="3.75" customHeight="1" x14ac:dyDescent="0.25">
      <c r="B3" s="895"/>
      <c r="C3" s="896"/>
      <c r="D3" s="897"/>
      <c r="E3" s="899"/>
      <c r="F3" s="899"/>
      <c r="G3" s="899"/>
      <c r="H3" s="899"/>
      <c r="I3" s="899"/>
      <c r="J3" s="899"/>
      <c r="K3" s="902"/>
      <c r="L3" s="903"/>
    </row>
    <row r="4" spans="2:13" ht="20.25" customHeight="1" x14ac:dyDescent="0.25">
      <c r="B4" s="895"/>
      <c r="C4" s="896"/>
      <c r="D4" s="897"/>
      <c r="E4" s="904" t="s">
        <v>390</v>
      </c>
      <c r="F4" s="904"/>
      <c r="G4" s="904"/>
      <c r="H4" s="904"/>
      <c r="I4" s="904"/>
      <c r="J4" s="904"/>
      <c r="K4" s="902"/>
      <c r="L4" s="903"/>
    </row>
    <row r="5" spans="2:13" ht="4.5" customHeight="1" x14ac:dyDescent="0.25">
      <c r="B5" s="895"/>
      <c r="C5" s="896"/>
      <c r="D5" s="897"/>
      <c r="E5" s="905"/>
      <c r="F5" s="905"/>
      <c r="G5" s="905"/>
      <c r="H5" s="905"/>
      <c r="I5" s="992" t="s">
        <v>462</v>
      </c>
      <c r="J5" s="1036"/>
      <c r="K5" s="989"/>
      <c r="L5" s="903"/>
      <c r="M5" s="186"/>
    </row>
    <row r="6" spans="2:13" ht="24.95" customHeight="1" x14ac:dyDescent="0.25">
      <c r="B6" s="895"/>
      <c r="C6" s="896"/>
      <c r="D6" s="897"/>
      <c r="E6" s="187" t="s">
        <v>460</v>
      </c>
      <c r="F6" s="188">
        <v>43831</v>
      </c>
      <c r="G6" s="189" t="s">
        <v>461</v>
      </c>
      <c r="H6" s="176">
        <v>43837</v>
      </c>
      <c r="I6" s="992"/>
      <c r="J6" s="1036"/>
      <c r="K6" s="994"/>
      <c r="L6" s="909"/>
    </row>
    <row r="7" spans="2:13" ht="24.95" customHeight="1" x14ac:dyDescent="0.25">
      <c r="B7" s="889" t="s">
        <v>395</v>
      </c>
      <c r="C7" s="889"/>
      <c r="D7" s="889"/>
      <c r="E7" s="889" t="s">
        <v>111</v>
      </c>
      <c r="F7" s="889"/>
      <c r="G7" s="889" t="s">
        <v>112</v>
      </c>
      <c r="H7" s="889"/>
      <c r="I7" s="206" t="s">
        <v>4</v>
      </c>
      <c r="J7" s="206" t="s">
        <v>2</v>
      </c>
      <c r="K7" s="890" t="s">
        <v>0</v>
      </c>
      <c r="L7" s="890"/>
    </row>
    <row r="8" spans="2:13" ht="24.95" customHeight="1" x14ac:dyDescent="0.25">
      <c r="B8" s="891" t="s">
        <v>398</v>
      </c>
      <c r="C8" s="891"/>
      <c r="D8" s="891"/>
      <c r="E8" s="889" t="s">
        <v>399</v>
      </c>
      <c r="F8" s="889"/>
      <c r="G8" s="889" t="s">
        <v>399</v>
      </c>
      <c r="H8" s="889"/>
      <c r="I8" s="190">
        <v>41944</v>
      </c>
      <c r="J8" s="206">
        <v>1</v>
      </c>
      <c r="K8" s="890" t="s">
        <v>463</v>
      </c>
      <c r="L8" s="890"/>
    </row>
    <row r="9" spans="2:13" ht="15.75" customHeight="1" x14ac:dyDescent="0.25">
      <c r="B9" s="874" t="s">
        <v>810</v>
      </c>
      <c r="C9" s="875"/>
      <c r="D9" s="875"/>
      <c r="E9" s="875"/>
      <c r="F9" s="875"/>
      <c r="G9" s="876"/>
      <c r="H9" s="874" t="s">
        <v>811</v>
      </c>
      <c r="I9" s="875"/>
      <c r="J9" s="875"/>
      <c r="K9" s="875"/>
      <c r="L9" s="876"/>
    </row>
    <row r="10" spans="2:13" x14ac:dyDescent="0.25">
      <c r="B10" s="874"/>
      <c r="C10" s="875"/>
      <c r="D10" s="875"/>
      <c r="E10" s="875"/>
      <c r="F10" s="875"/>
      <c r="G10" s="876"/>
      <c r="H10" s="874"/>
      <c r="I10" s="875"/>
      <c r="J10" s="875"/>
      <c r="K10" s="875"/>
      <c r="L10" s="876"/>
    </row>
    <row r="11" spans="2:13" x14ac:dyDescent="0.25">
      <c r="B11" s="874"/>
      <c r="C11" s="875"/>
      <c r="D11" s="875"/>
      <c r="E11" s="875"/>
      <c r="F11" s="875"/>
      <c r="G11" s="876"/>
      <c r="H11" s="874"/>
      <c r="I11" s="875"/>
      <c r="J11" s="875"/>
      <c r="K11" s="875"/>
      <c r="L11" s="876"/>
    </row>
    <row r="12" spans="2:13" x14ac:dyDescent="0.25">
      <c r="B12" s="874"/>
      <c r="C12" s="875"/>
      <c r="D12" s="875"/>
      <c r="E12" s="875"/>
      <c r="F12" s="875"/>
      <c r="G12" s="876"/>
      <c r="H12" s="874"/>
      <c r="I12" s="875"/>
      <c r="J12" s="875"/>
      <c r="K12" s="875"/>
      <c r="L12" s="876"/>
    </row>
    <row r="13" spans="2:13" x14ac:dyDescent="0.25">
      <c r="B13" s="874"/>
      <c r="C13" s="875"/>
      <c r="D13" s="875"/>
      <c r="E13" s="875"/>
      <c r="F13" s="875"/>
      <c r="G13" s="876"/>
      <c r="H13" s="874"/>
      <c r="I13" s="875"/>
      <c r="J13" s="875"/>
      <c r="K13" s="875"/>
      <c r="L13" s="876"/>
    </row>
    <row r="14" spans="2:13" x14ac:dyDescent="0.25">
      <c r="B14" s="874"/>
      <c r="C14" s="875"/>
      <c r="D14" s="875"/>
      <c r="E14" s="875"/>
      <c r="F14" s="875"/>
      <c r="G14" s="876"/>
      <c r="H14" s="874"/>
      <c r="I14" s="875"/>
      <c r="J14" s="875"/>
      <c r="K14" s="875"/>
      <c r="L14" s="876"/>
    </row>
    <row r="15" spans="2:13" x14ac:dyDescent="0.25">
      <c r="B15" s="874"/>
      <c r="C15" s="875"/>
      <c r="D15" s="875"/>
      <c r="E15" s="875"/>
      <c r="F15" s="875"/>
      <c r="G15" s="876"/>
      <c r="H15" s="874"/>
      <c r="I15" s="875"/>
      <c r="J15" s="875"/>
      <c r="K15" s="875"/>
      <c r="L15" s="876"/>
    </row>
    <row r="16" spans="2:13" x14ac:dyDescent="0.25">
      <c r="B16" s="874"/>
      <c r="C16" s="875"/>
      <c r="D16" s="875"/>
      <c r="E16" s="875"/>
      <c r="F16" s="875"/>
      <c r="G16" s="876"/>
      <c r="H16" s="874"/>
      <c r="I16" s="875"/>
      <c r="J16" s="875"/>
      <c r="K16" s="875"/>
      <c r="L16" s="876"/>
    </row>
    <row r="17" spans="2:12" x14ac:dyDescent="0.25">
      <c r="B17" s="874"/>
      <c r="C17" s="875"/>
      <c r="D17" s="875"/>
      <c r="E17" s="875"/>
      <c r="F17" s="875"/>
      <c r="G17" s="876"/>
      <c r="H17" s="874"/>
      <c r="I17" s="875"/>
      <c r="J17" s="875"/>
      <c r="K17" s="875"/>
      <c r="L17" s="876"/>
    </row>
    <row r="18" spans="2:12" x14ac:dyDescent="0.25">
      <c r="B18" s="874"/>
      <c r="C18" s="875"/>
      <c r="D18" s="875"/>
      <c r="E18" s="875"/>
      <c r="F18" s="875"/>
      <c r="G18" s="876"/>
      <c r="H18" s="874"/>
      <c r="I18" s="875"/>
      <c r="J18" s="875"/>
      <c r="K18" s="875"/>
      <c r="L18" s="876"/>
    </row>
    <row r="19" spans="2:12" x14ac:dyDescent="0.25">
      <c r="B19" s="874"/>
      <c r="C19" s="875"/>
      <c r="D19" s="875"/>
      <c r="E19" s="875"/>
      <c r="F19" s="875"/>
      <c r="G19" s="876"/>
      <c r="H19" s="874"/>
      <c r="I19" s="875"/>
      <c r="J19" s="875"/>
      <c r="K19" s="875"/>
      <c r="L19" s="876"/>
    </row>
    <row r="20" spans="2:12" x14ac:dyDescent="0.25">
      <c r="B20" s="874"/>
      <c r="C20" s="875"/>
      <c r="D20" s="875"/>
      <c r="E20" s="875"/>
      <c r="F20" s="875"/>
      <c r="G20" s="876"/>
      <c r="H20" s="874"/>
      <c r="I20" s="875"/>
      <c r="J20" s="875"/>
      <c r="K20" s="875"/>
      <c r="L20" s="876"/>
    </row>
    <row r="21" spans="2:12" x14ac:dyDescent="0.25">
      <c r="B21" s="874"/>
      <c r="C21" s="875"/>
      <c r="D21" s="875"/>
      <c r="E21" s="875"/>
      <c r="F21" s="875"/>
      <c r="G21" s="876"/>
      <c r="H21" s="874"/>
      <c r="I21" s="875"/>
      <c r="J21" s="875"/>
      <c r="K21" s="875"/>
      <c r="L21" s="876"/>
    </row>
    <row r="22" spans="2:12" x14ac:dyDescent="0.25">
      <c r="B22" s="874"/>
      <c r="C22" s="875"/>
      <c r="D22" s="875"/>
      <c r="E22" s="875"/>
      <c r="F22" s="875"/>
      <c r="G22" s="876"/>
      <c r="H22" s="874"/>
      <c r="I22" s="875"/>
      <c r="J22" s="875"/>
      <c r="K22" s="875"/>
      <c r="L22" s="876"/>
    </row>
    <row r="23" spans="2:12" x14ac:dyDescent="0.25">
      <c r="B23" s="877" t="s">
        <v>1176</v>
      </c>
      <c r="C23" s="878"/>
      <c r="D23" s="878"/>
      <c r="E23" s="878"/>
      <c r="F23" s="878"/>
      <c r="G23" s="879"/>
      <c r="H23" s="883" t="s">
        <v>1177</v>
      </c>
      <c r="I23" s="884"/>
      <c r="J23" s="884"/>
      <c r="K23" s="884"/>
      <c r="L23" s="885"/>
    </row>
    <row r="24" spans="2:12" ht="18" customHeight="1" thickBot="1" x14ac:dyDescent="0.3">
      <c r="B24" s="880"/>
      <c r="C24" s="881"/>
      <c r="D24" s="881"/>
      <c r="E24" s="881"/>
      <c r="F24" s="881"/>
      <c r="G24" s="882"/>
      <c r="H24" s="886"/>
      <c r="I24" s="887"/>
      <c r="J24" s="887"/>
      <c r="K24" s="887"/>
      <c r="L24" s="888"/>
    </row>
    <row r="25" spans="2:12" ht="15.75" customHeight="1" x14ac:dyDescent="0.25">
      <c r="B25" s="910" t="s">
        <v>810</v>
      </c>
      <c r="C25" s="911"/>
      <c r="D25" s="911"/>
      <c r="E25" s="911"/>
      <c r="F25" s="911"/>
      <c r="G25" s="912"/>
      <c r="H25" s="910" t="s">
        <v>811</v>
      </c>
      <c r="I25" s="911"/>
      <c r="J25" s="911"/>
      <c r="K25" s="911"/>
      <c r="L25" s="912"/>
    </row>
    <row r="26" spans="2:12" x14ac:dyDescent="0.25">
      <c r="B26" s="874"/>
      <c r="C26" s="875"/>
      <c r="D26" s="875"/>
      <c r="E26" s="875"/>
      <c r="F26" s="875"/>
      <c r="G26" s="876"/>
      <c r="H26" s="874"/>
      <c r="I26" s="875"/>
      <c r="J26" s="875"/>
      <c r="K26" s="875"/>
      <c r="L26" s="876"/>
    </row>
    <row r="27" spans="2:12" x14ac:dyDescent="0.25">
      <c r="B27" s="874"/>
      <c r="C27" s="875"/>
      <c r="D27" s="875"/>
      <c r="E27" s="875"/>
      <c r="F27" s="875"/>
      <c r="G27" s="876"/>
      <c r="H27" s="874"/>
      <c r="I27" s="875"/>
      <c r="J27" s="875"/>
      <c r="K27" s="875"/>
      <c r="L27" s="876"/>
    </row>
    <row r="28" spans="2:12" x14ac:dyDescent="0.25">
      <c r="B28" s="874"/>
      <c r="C28" s="875"/>
      <c r="D28" s="875"/>
      <c r="E28" s="875"/>
      <c r="F28" s="875"/>
      <c r="G28" s="876"/>
      <c r="H28" s="874"/>
      <c r="I28" s="875"/>
      <c r="J28" s="875"/>
      <c r="K28" s="875"/>
      <c r="L28" s="876"/>
    </row>
    <row r="29" spans="2:12" x14ac:dyDescent="0.25">
      <c r="B29" s="874"/>
      <c r="C29" s="875"/>
      <c r="D29" s="875"/>
      <c r="E29" s="875"/>
      <c r="F29" s="875"/>
      <c r="G29" s="876"/>
      <c r="H29" s="874"/>
      <c r="I29" s="875"/>
      <c r="J29" s="875"/>
      <c r="K29" s="875"/>
      <c r="L29" s="876"/>
    </row>
    <row r="30" spans="2:12" x14ac:dyDescent="0.25">
      <c r="B30" s="874"/>
      <c r="C30" s="875"/>
      <c r="D30" s="875"/>
      <c r="E30" s="875"/>
      <c r="F30" s="875"/>
      <c r="G30" s="876"/>
      <c r="H30" s="874"/>
      <c r="I30" s="875"/>
      <c r="J30" s="875"/>
      <c r="K30" s="875"/>
      <c r="L30" s="876"/>
    </row>
    <row r="31" spans="2:12" x14ac:dyDescent="0.25">
      <c r="B31" s="874"/>
      <c r="C31" s="875"/>
      <c r="D31" s="875"/>
      <c r="E31" s="875"/>
      <c r="F31" s="875"/>
      <c r="G31" s="876"/>
      <c r="H31" s="874"/>
      <c r="I31" s="875"/>
      <c r="J31" s="875"/>
      <c r="K31" s="875"/>
      <c r="L31" s="876"/>
    </row>
    <row r="32" spans="2:12" x14ac:dyDescent="0.25">
      <c r="B32" s="874"/>
      <c r="C32" s="875"/>
      <c r="D32" s="875"/>
      <c r="E32" s="875"/>
      <c r="F32" s="875"/>
      <c r="G32" s="876"/>
      <c r="H32" s="874"/>
      <c r="I32" s="875"/>
      <c r="J32" s="875"/>
      <c r="K32" s="875"/>
      <c r="L32" s="876"/>
    </row>
    <row r="33" spans="2:12" x14ac:dyDescent="0.25">
      <c r="B33" s="874"/>
      <c r="C33" s="875"/>
      <c r="D33" s="875"/>
      <c r="E33" s="875"/>
      <c r="F33" s="875"/>
      <c r="G33" s="876"/>
      <c r="H33" s="874"/>
      <c r="I33" s="875"/>
      <c r="J33" s="875"/>
      <c r="K33" s="875"/>
      <c r="L33" s="876"/>
    </row>
    <row r="34" spans="2:12" x14ac:dyDescent="0.25">
      <c r="B34" s="874"/>
      <c r="C34" s="875"/>
      <c r="D34" s="875"/>
      <c r="E34" s="875"/>
      <c r="F34" s="875"/>
      <c r="G34" s="876"/>
      <c r="H34" s="874"/>
      <c r="I34" s="875"/>
      <c r="J34" s="875"/>
      <c r="K34" s="875"/>
      <c r="L34" s="876"/>
    </row>
    <row r="35" spans="2:12" x14ac:dyDescent="0.25">
      <c r="B35" s="874"/>
      <c r="C35" s="875"/>
      <c r="D35" s="875"/>
      <c r="E35" s="875"/>
      <c r="F35" s="875"/>
      <c r="G35" s="876"/>
      <c r="H35" s="874"/>
      <c r="I35" s="875"/>
      <c r="J35" s="875"/>
      <c r="K35" s="875"/>
      <c r="L35" s="876"/>
    </row>
    <row r="36" spans="2:12" x14ac:dyDescent="0.25">
      <c r="B36" s="874"/>
      <c r="C36" s="875"/>
      <c r="D36" s="875"/>
      <c r="E36" s="875"/>
      <c r="F36" s="875"/>
      <c r="G36" s="876"/>
      <c r="H36" s="874"/>
      <c r="I36" s="875"/>
      <c r="J36" s="875"/>
      <c r="K36" s="875"/>
      <c r="L36" s="876"/>
    </row>
    <row r="37" spans="2:12" x14ac:dyDescent="0.25">
      <c r="B37" s="874"/>
      <c r="C37" s="875"/>
      <c r="D37" s="875"/>
      <c r="E37" s="875"/>
      <c r="F37" s="875"/>
      <c r="G37" s="876"/>
      <c r="H37" s="874"/>
      <c r="I37" s="875"/>
      <c r="J37" s="875"/>
      <c r="K37" s="875"/>
      <c r="L37" s="876"/>
    </row>
    <row r="38" spans="2:12" x14ac:dyDescent="0.25">
      <c r="B38" s="874"/>
      <c r="C38" s="875"/>
      <c r="D38" s="875"/>
      <c r="E38" s="875"/>
      <c r="F38" s="875"/>
      <c r="G38" s="876"/>
      <c r="H38" s="874"/>
      <c r="I38" s="875"/>
      <c r="J38" s="875"/>
      <c r="K38" s="875"/>
      <c r="L38" s="876"/>
    </row>
    <row r="39" spans="2:12" x14ac:dyDescent="0.25">
      <c r="B39" s="877" t="s">
        <v>1178</v>
      </c>
      <c r="C39" s="878"/>
      <c r="D39" s="878"/>
      <c r="E39" s="878"/>
      <c r="F39" s="878"/>
      <c r="G39" s="879"/>
      <c r="H39" s="883" t="s">
        <v>1179</v>
      </c>
      <c r="I39" s="884"/>
      <c r="J39" s="884"/>
      <c r="K39" s="884"/>
      <c r="L39" s="885"/>
    </row>
    <row r="40" spans="2:12" ht="18" customHeight="1" thickBot="1" x14ac:dyDescent="0.3">
      <c r="B40" s="880"/>
      <c r="C40" s="881"/>
      <c r="D40" s="881"/>
      <c r="E40" s="881"/>
      <c r="F40" s="881"/>
      <c r="G40" s="882"/>
      <c r="H40" s="886"/>
      <c r="I40" s="887"/>
      <c r="J40" s="887"/>
      <c r="K40" s="887"/>
      <c r="L40" s="888"/>
    </row>
    <row r="41" spans="2:12" x14ac:dyDescent="0.25">
      <c r="B41" s="910" t="s">
        <v>812</v>
      </c>
      <c r="C41" s="911"/>
      <c r="D41" s="911"/>
      <c r="E41" s="911"/>
      <c r="F41" s="911"/>
      <c r="G41" s="912"/>
      <c r="H41" s="910" t="s">
        <v>813</v>
      </c>
      <c r="I41" s="911"/>
      <c r="J41" s="911"/>
      <c r="K41" s="911"/>
      <c r="L41" s="912"/>
    </row>
    <row r="42" spans="2:12" x14ac:dyDescent="0.25">
      <c r="B42" s="874"/>
      <c r="C42" s="875"/>
      <c r="D42" s="875"/>
      <c r="E42" s="875"/>
      <c r="F42" s="875"/>
      <c r="G42" s="876"/>
      <c r="H42" s="874"/>
      <c r="I42" s="875"/>
      <c r="J42" s="875"/>
      <c r="K42" s="875"/>
      <c r="L42" s="876"/>
    </row>
    <row r="43" spans="2:12" x14ac:dyDescent="0.25">
      <c r="B43" s="874"/>
      <c r="C43" s="875"/>
      <c r="D43" s="875"/>
      <c r="E43" s="875"/>
      <c r="F43" s="875"/>
      <c r="G43" s="876"/>
      <c r="H43" s="874"/>
      <c r="I43" s="875"/>
      <c r="J43" s="875"/>
      <c r="K43" s="875"/>
      <c r="L43" s="876"/>
    </row>
    <row r="44" spans="2:12" x14ac:dyDescent="0.25">
      <c r="B44" s="874"/>
      <c r="C44" s="875"/>
      <c r="D44" s="875"/>
      <c r="E44" s="875"/>
      <c r="F44" s="875"/>
      <c r="G44" s="876"/>
      <c r="H44" s="874"/>
      <c r="I44" s="875"/>
      <c r="J44" s="875"/>
      <c r="K44" s="875"/>
      <c r="L44" s="876"/>
    </row>
    <row r="45" spans="2:12" x14ac:dyDescent="0.25">
      <c r="B45" s="874"/>
      <c r="C45" s="875"/>
      <c r="D45" s="875"/>
      <c r="E45" s="875"/>
      <c r="F45" s="875"/>
      <c r="G45" s="876"/>
      <c r="H45" s="874"/>
      <c r="I45" s="875"/>
      <c r="J45" s="875"/>
      <c r="K45" s="875"/>
      <c r="L45" s="876"/>
    </row>
    <row r="46" spans="2:12" x14ac:dyDescent="0.25">
      <c r="B46" s="874"/>
      <c r="C46" s="875"/>
      <c r="D46" s="875"/>
      <c r="E46" s="875"/>
      <c r="F46" s="875"/>
      <c r="G46" s="876"/>
      <c r="H46" s="874"/>
      <c r="I46" s="875"/>
      <c r="J46" s="875"/>
      <c r="K46" s="875"/>
      <c r="L46" s="876"/>
    </row>
    <row r="47" spans="2:12" x14ac:dyDescent="0.25">
      <c r="B47" s="874"/>
      <c r="C47" s="875"/>
      <c r="D47" s="875"/>
      <c r="E47" s="875"/>
      <c r="F47" s="875"/>
      <c r="G47" s="876"/>
      <c r="H47" s="874"/>
      <c r="I47" s="875"/>
      <c r="J47" s="875"/>
      <c r="K47" s="875"/>
      <c r="L47" s="876"/>
    </row>
    <row r="48" spans="2:12" x14ac:dyDescent="0.25">
      <c r="B48" s="874"/>
      <c r="C48" s="875"/>
      <c r="D48" s="875"/>
      <c r="E48" s="875"/>
      <c r="F48" s="875"/>
      <c r="G48" s="876"/>
      <c r="H48" s="874"/>
      <c r="I48" s="875"/>
      <c r="J48" s="875"/>
      <c r="K48" s="875"/>
      <c r="L48" s="876"/>
    </row>
    <row r="49" spans="2:12" x14ac:dyDescent="0.25">
      <c r="B49" s="874"/>
      <c r="C49" s="875"/>
      <c r="D49" s="875"/>
      <c r="E49" s="875"/>
      <c r="F49" s="875"/>
      <c r="G49" s="876"/>
      <c r="H49" s="874"/>
      <c r="I49" s="875"/>
      <c r="J49" s="875"/>
      <c r="K49" s="875"/>
      <c r="L49" s="876"/>
    </row>
    <row r="50" spans="2:12" x14ac:dyDescent="0.25">
      <c r="B50" s="874"/>
      <c r="C50" s="875"/>
      <c r="D50" s="875"/>
      <c r="E50" s="875"/>
      <c r="F50" s="875"/>
      <c r="G50" s="876"/>
      <c r="H50" s="874"/>
      <c r="I50" s="875"/>
      <c r="J50" s="875"/>
      <c r="K50" s="875"/>
      <c r="L50" s="876"/>
    </row>
    <row r="51" spans="2:12" x14ac:dyDescent="0.25">
      <c r="B51" s="874"/>
      <c r="C51" s="875"/>
      <c r="D51" s="875"/>
      <c r="E51" s="875"/>
      <c r="F51" s="875"/>
      <c r="G51" s="876"/>
      <c r="H51" s="874"/>
      <c r="I51" s="875"/>
      <c r="J51" s="875"/>
      <c r="K51" s="875"/>
      <c r="L51" s="876"/>
    </row>
    <row r="52" spans="2:12" x14ac:dyDescent="0.25">
      <c r="B52" s="874"/>
      <c r="C52" s="875"/>
      <c r="D52" s="875"/>
      <c r="E52" s="875"/>
      <c r="F52" s="875"/>
      <c r="G52" s="876"/>
      <c r="H52" s="874"/>
      <c r="I52" s="875"/>
      <c r="J52" s="875"/>
      <c r="K52" s="875"/>
      <c r="L52" s="876"/>
    </row>
    <row r="53" spans="2:12" x14ac:dyDescent="0.25">
      <c r="B53" s="874"/>
      <c r="C53" s="875"/>
      <c r="D53" s="875"/>
      <c r="E53" s="875"/>
      <c r="F53" s="875"/>
      <c r="G53" s="876"/>
      <c r="H53" s="874"/>
      <c r="I53" s="875"/>
      <c r="J53" s="875"/>
      <c r="K53" s="875"/>
      <c r="L53" s="876"/>
    </row>
    <row r="54" spans="2:12" x14ac:dyDescent="0.25">
      <c r="B54" s="874"/>
      <c r="C54" s="875"/>
      <c r="D54" s="875"/>
      <c r="E54" s="875"/>
      <c r="F54" s="875"/>
      <c r="G54" s="876"/>
      <c r="H54" s="874"/>
      <c r="I54" s="875"/>
      <c r="J54" s="875"/>
      <c r="K54" s="875"/>
      <c r="L54" s="876"/>
    </row>
    <row r="55" spans="2:12" ht="15" customHeight="1" x14ac:dyDescent="0.25">
      <c r="B55" s="883" t="s">
        <v>1180</v>
      </c>
      <c r="C55" s="884"/>
      <c r="D55" s="884"/>
      <c r="E55" s="884"/>
      <c r="F55" s="884"/>
      <c r="G55" s="885"/>
      <c r="H55" s="883" t="s">
        <v>1011</v>
      </c>
      <c r="I55" s="884"/>
      <c r="J55" s="884"/>
      <c r="K55" s="884"/>
      <c r="L55" s="885"/>
    </row>
    <row r="56" spans="2:12" ht="15.75" thickBot="1" x14ac:dyDescent="0.3">
      <c r="B56" s="886"/>
      <c r="C56" s="887"/>
      <c r="D56" s="887"/>
      <c r="E56" s="887"/>
      <c r="F56" s="887"/>
      <c r="G56" s="888"/>
      <c r="H56" s="886"/>
      <c r="I56" s="887"/>
      <c r="J56" s="887"/>
      <c r="K56" s="887"/>
      <c r="L56" s="888"/>
    </row>
    <row r="57" spans="2:12" x14ac:dyDescent="0.25">
      <c r="B57" s="910" t="s">
        <v>812</v>
      </c>
      <c r="C57" s="911"/>
      <c r="D57" s="911"/>
      <c r="E57" s="911"/>
      <c r="F57" s="911"/>
      <c r="G57" s="912"/>
      <c r="H57" s="910" t="s">
        <v>813</v>
      </c>
      <c r="I57" s="911"/>
      <c r="J57" s="911"/>
      <c r="K57" s="911"/>
      <c r="L57" s="912"/>
    </row>
    <row r="58" spans="2:12" x14ac:dyDescent="0.25">
      <c r="B58" s="874"/>
      <c r="C58" s="875"/>
      <c r="D58" s="875"/>
      <c r="E58" s="875"/>
      <c r="F58" s="875"/>
      <c r="G58" s="876"/>
      <c r="H58" s="874"/>
      <c r="I58" s="875"/>
      <c r="J58" s="875"/>
      <c r="K58" s="875"/>
      <c r="L58" s="876"/>
    </row>
    <row r="59" spans="2:12" x14ac:dyDescent="0.25">
      <c r="B59" s="874"/>
      <c r="C59" s="875"/>
      <c r="D59" s="875"/>
      <c r="E59" s="875"/>
      <c r="F59" s="875"/>
      <c r="G59" s="876"/>
      <c r="H59" s="874"/>
      <c r="I59" s="875"/>
      <c r="J59" s="875"/>
      <c r="K59" s="875"/>
      <c r="L59" s="876"/>
    </row>
    <row r="60" spans="2:12" x14ac:dyDescent="0.25">
      <c r="B60" s="874"/>
      <c r="C60" s="875"/>
      <c r="D60" s="875"/>
      <c r="E60" s="875"/>
      <c r="F60" s="875"/>
      <c r="G60" s="876"/>
      <c r="H60" s="874"/>
      <c r="I60" s="875"/>
      <c r="J60" s="875"/>
      <c r="K60" s="875"/>
      <c r="L60" s="876"/>
    </row>
    <row r="61" spans="2:12" x14ac:dyDescent="0.25">
      <c r="B61" s="874"/>
      <c r="C61" s="875"/>
      <c r="D61" s="875"/>
      <c r="E61" s="875"/>
      <c r="F61" s="875"/>
      <c r="G61" s="876"/>
      <c r="H61" s="874"/>
      <c r="I61" s="875"/>
      <c r="J61" s="875"/>
      <c r="K61" s="875"/>
      <c r="L61" s="876"/>
    </row>
    <row r="62" spans="2:12" x14ac:dyDescent="0.25">
      <c r="B62" s="874"/>
      <c r="C62" s="875"/>
      <c r="D62" s="875"/>
      <c r="E62" s="875"/>
      <c r="F62" s="875"/>
      <c r="G62" s="876"/>
      <c r="H62" s="874"/>
      <c r="I62" s="875"/>
      <c r="J62" s="875"/>
      <c r="K62" s="875"/>
      <c r="L62" s="876"/>
    </row>
    <row r="63" spans="2:12" x14ac:dyDescent="0.25">
      <c r="B63" s="874"/>
      <c r="C63" s="875"/>
      <c r="D63" s="875"/>
      <c r="E63" s="875"/>
      <c r="F63" s="875"/>
      <c r="G63" s="876"/>
      <c r="H63" s="874"/>
      <c r="I63" s="875"/>
      <c r="J63" s="875"/>
      <c r="K63" s="875"/>
      <c r="L63" s="876"/>
    </row>
    <row r="64" spans="2:12" x14ac:dyDescent="0.25">
      <c r="B64" s="874"/>
      <c r="C64" s="875"/>
      <c r="D64" s="875"/>
      <c r="E64" s="875"/>
      <c r="F64" s="875"/>
      <c r="G64" s="876"/>
      <c r="H64" s="874"/>
      <c r="I64" s="875"/>
      <c r="J64" s="875"/>
      <c r="K64" s="875"/>
      <c r="L64" s="876"/>
    </row>
    <row r="65" spans="2:14" x14ac:dyDescent="0.25">
      <c r="B65" s="874"/>
      <c r="C65" s="875"/>
      <c r="D65" s="875"/>
      <c r="E65" s="875"/>
      <c r="F65" s="875"/>
      <c r="G65" s="876"/>
      <c r="H65" s="874"/>
      <c r="I65" s="875"/>
      <c r="J65" s="875"/>
      <c r="K65" s="875"/>
      <c r="L65" s="876"/>
    </row>
    <row r="66" spans="2:14" x14ac:dyDescent="0.25">
      <c r="B66" s="874"/>
      <c r="C66" s="875"/>
      <c r="D66" s="875"/>
      <c r="E66" s="875"/>
      <c r="F66" s="875"/>
      <c r="G66" s="876"/>
      <c r="H66" s="874"/>
      <c r="I66" s="875"/>
      <c r="J66" s="875"/>
      <c r="K66" s="875"/>
      <c r="L66" s="876"/>
    </row>
    <row r="67" spans="2:14" x14ac:dyDescent="0.25">
      <c r="B67" s="874"/>
      <c r="C67" s="875"/>
      <c r="D67" s="875"/>
      <c r="E67" s="875"/>
      <c r="F67" s="875"/>
      <c r="G67" s="876"/>
      <c r="H67" s="874"/>
      <c r="I67" s="875"/>
      <c r="J67" s="875"/>
      <c r="K67" s="875"/>
      <c r="L67" s="876"/>
    </row>
    <row r="68" spans="2:14" x14ac:dyDescent="0.25">
      <c r="B68" s="874"/>
      <c r="C68" s="875"/>
      <c r="D68" s="875"/>
      <c r="E68" s="875"/>
      <c r="F68" s="875"/>
      <c r="G68" s="876"/>
      <c r="H68" s="874"/>
      <c r="I68" s="875"/>
      <c r="J68" s="875"/>
      <c r="K68" s="875"/>
      <c r="L68" s="876"/>
    </row>
    <row r="69" spans="2:14" x14ac:dyDescent="0.25">
      <c r="B69" s="874"/>
      <c r="C69" s="875"/>
      <c r="D69" s="875"/>
      <c r="E69" s="875"/>
      <c r="F69" s="875"/>
      <c r="G69" s="876"/>
      <c r="H69" s="874"/>
      <c r="I69" s="875"/>
      <c r="J69" s="875"/>
      <c r="K69" s="875"/>
      <c r="L69" s="876"/>
    </row>
    <row r="70" spans="2:14" x14ac:dyDescent="0.25">
      <c r="B70" s="874"/>
      <c r="C70" s="875"/>
      <c r="D70" s="875"/>
      <c r="E70" s="875"/>
      <c r="F70" s="875"/>
      <c r="G70" s="876"/>
      <c r="H70" s="874"/>
      <c r="I70" s="875"/>
      <c r="J70" s="875"/>
      <c r="K70" s="875"/>
      <c r="L70" s="876"/>
    </row>
    <row r="71" spans="2:14" ht="15" customHeight="1" x14ac:dyDescent="0.25">
      <c r="B71" s="883" t="s">
        <v>1181</v>
      </c>
      <c r="C71" s="884"/>
      <c r="D71" s="884"/>
      <c r="E71" s="884"/>
      <c r="F71" s="884"/>
      <c r="G71" s="885"/>
      <c r="H71" s="883" t="s">
        <v>1012</v>
      </c>
      <c r="I71" s="884"/>
      <c r="J71" s="884"/>
      <c r="K71" s="884"/>
      <c r="L71" s="885"/>
    </row>
    <row r="72" spans="2:14" ht="15.75" thickBot="1" x14ac:dyDescent="0.3">
      <c r="B72" s="886"/>
      <c r="C72" s="887"/>
      <c r="D72" s="887"/>
      <c r="E72" s="887"/>
      <c r="F72" s="887"/>
      <c r="G72" s="888"/>
      <c r="H72" s="886"/>
      <c r="I72" s="887"/>
      <c r="J72" s="887"/>
      <c r="K72" s="887"/>
      <c r="L72" s="888"/>
    </row>
    <row r="73" spans="2:14" x14ac:dyDescent="0.25">
      <c r="B73" s="910" t="s">
        <v>812</v>
      </c>
      <c r="C73" s="911"/>
      <c r="D73" s="911"/>
      <c r="E73" s="911"/>
      <c r="F73" s="911"/>
      <c r="G73" s="912"/>
      <c r="H73" s="910" t="s">
        <v>813</v>
      </c>
      <c r="I73" s="911"/>
      <c r="J73" s="911"/>
      <c r="K73" s="911"/>
      <c r="L73" s="912"/>
      <c r="M73" s="177"/>
      <c r="N73" s="177"/>
    </row>
    <row r="74" spans="2:14" x14ac:dyDescent="0.25">
      <c r="B74" s="874"/>
      <c r="C74" s="875"/>
      <c r="D74" s="875"/>
      <c r="E74" s="875"/>
      <c r="F74" s="875"/>
      <c r="G74" s="876"/>
      <c r="H74" s="874"/>
      <c r="I74" s="875"/>
      <c r="J74" s="875"/>
      <c r="K74" s="875"/>
      <c r="L74" s="876"/>
      <c r="M74" s="177"/>
      <c r="N74" s="177"/>
    </row>
    <row r="75" spans="2:14" x14ac:dyDescent="0.25">
      <c r="B75" s="874"/>
      <c r="C75" s="875"/>
      <c r="D75" s="875"/>
      <c r="E75" s="875"/>
      <c r="F75" s="875"/>
      <c r="G75" s="876"/>
      <c r="H75" s="874"/>
      <c r="I75" s="875"/>
      <c r="J75" s="875"/>
      <c r="K75" s="875"/>
      <c r="L75" s="876"/>
      <c r="M75" s="177"/>
      <c r="N75" s="177"/>
    </row>
    <row r="76" spans="2:14" x14ac:dyDescent="0.25">
      <c r="B76" s="874"/>
      <c r="C76" s="875"/>
      <c r="D76" s="875"/>
      <c r="E76" s="875"/>
      <c r="F76" s="875"/>
      <c r="G76" s="876"/>
      <c r="H76" s="874"/>
      <c r="I76" s="875"/>
      <c r="J76" s="875"/>
      <c r="K76" s="875"/>
      <c r="L76" s="876"/>
      <c r="M76" s="177"/>
      <c r="N76" s="177"/>
    </row>
    <row r="77" spans="2:14" x14ac:dyDescent="0.25">
      <c r="B77" s="874"/>
      <c r="C77" s="875"/>
      <c r="D77" s="875"/>
      <c r="E77" s="875"/>
      <c r="F77" s="875"/>
      <c r="G77" s="876"/>
      <c r="H77" s="874"/>
      <c r="I77" s="875"/>
      <c r="J77" s="875"/>
      <c r="K77" s="875"/>
      <c r="L77" s="876"/>
      <c r="M77" s="177"/>
      <c r="N77" s="177"/>
    </row>
    <row r="78" spans="2:14" x14ac:dyDescent="0.25">
      <c r="B78" s="874"/>
      <c r="C78" s="875"/>
      <c r="D78" s="875"/>
      <c r="E78" s="875"/>
      <c r="F78" s="875"/>
      <c r="G78" s="876"/>
      <c r="H78" s="874"/>
      <c r="I78" s="875"/>
      <c r="J78" s="875"/>
      <c r="K78" s="875"/>
      <c r="L78" s="876"/>
      <c r="M78" s="177"/>
      <c r="N78" s="177"/>
    </row>
    <row r="79" spans="2:14" x14ac:dyDescent="0.25">
      <c r="B79" s="874"/>
      <c r="C79" s="875"/>
      <c r="D79" s="875"/>
      <c r="E79" s="875"/>
      <c r="F79" s="875"/>
      <c r="G79" s="876"/>
      <c r="H79" s="874"/>
      <c r="I79" s="875"/>
      <c r="J79" s="875"/>
      <c r="K79" s="875"/>
      <c r="L79" s="876"/>
      <c r="M79" s="177"/>
      <c r="N79" s="177"/>
    </row>
    <row r="80" spans="2:14" x14ac:dyDescent="0.25">
      <c r="B80" s="874"/>
      <c r="C80" s="875"/>
      <c r="D80" s="875"/>
      <c r="E80" s="875"/>
      <c r="F80" s="875"/>
      <c r="G80" s="876"/>
      <c r="H80" s="874"/>
      <c r="I80" s="875"/>
      <c r="J80" s="875"/>
      <c r="K80" s="875"/>
      <c r="L80" s="876"/>
      <c r="M80" s="177"/>
      <c r="N80" s="177"/>
    </row>
    <row r="81" spans="2:14" x14ac:dyDescent="0.25">
      <c r="B81" s="874"/>
      <c r="C81" s="875"/>
      <c r="D81" s="875"/>
      <c r="E81" s="875"/>
      <c r="F81" s="875"/>
      <c r="G81" s="876"/>
      <c r="H81" s="874"/>
      <c r="I81" s="875"/>
      <c r="J81" s="875"/>
      <c r="K81" s="875"/>
      <c r="L81" s="876"/>
      <c r="M81" s="177"/>
      <c r="N81" s="177"/>
    </row>
    <row r="82" spans="2:14" x14ac:dyDescent="0.25">
      <c r="B82" s="874"/>
      <c r="C82" s="875"/>
      <c r="D82" s="875"/>
      <c r="E82" s="875"/>
      <c r="F82" s="875"/>
      <c r="G82" s="876"/>
      <c r="H82" s="874"/>
      <c r="I82" s="875"/>
      <c r="J82" s="875"/>
      <c r="K82" s="875"/>
      <c r="L82" s="876"/>
      <c r="M82" s="177"/>
      <c r="N82" s="177"/>
    </row>
    <row r="83" spans="2:14" x14ac:dyDescent="0.25">
      <c r="B83" s="874"/>
      <c r="C83" s="875"/>
      <c r="D83" s="875"/>
      <c r="E83" s="875"/>
      <c r="F83" s="875"/>
      <c r="G83" s="876"/>
      <c r="H83" s="874"/>
      <c r="I83" s="875"/>
      <c r="J83" s="875"/>
      <c r="K83" s="875"/>
      <c r="L83" s="876"/>
      <c r="M83" s="177"/>
      <c r="N83" s="177"/>
    </row>
    <row r="84" spans="2:14" x14ac:dyDescent="0.25">
      <c r="B84" s="874"/>
      <c r="C84" s="875"/>
      <c r="D84" s="875"/>
      <c r="E84" s="875"/>
      <c r="F84" s="875"/>
      <c r="G84" s="876"/>
      <c r="H84" s="874"/>
      <c r="I84" s="875"/>
      <c r="J84" s="875"/>
      <c r="K84" s="875"/>
      <c r="L84" s="876"/>
      <c r="M84" s="177"/>
      <c r="N84" s="177"/>
    </row>
    <row r="85" spans="2:14" x14ac:dyDescent="0.25">
      <c r="B85" s="874"/>
      <c r="C85" s="875"/>
      <c r="D85" s="875"/>
      <c r="E85" s="875"/>
      <c r="F85" s="875"/>
      <c r="G85" s="876"/>
      <c r="H85" s="874"/>
      <c r="I85" s="875"/>
      <c r="J85" s="875"/>
      <c r="K85" s="875"/>
      <c r="L85" s="876"/>
      <c r="M85" s="177"/>
      <c r="N85" s="177"/>
    </row>
    <row r="86" spans="2:14" x14ac:dyDescent="0.25">
      <c r="B86" s="874"/>
      <c r="C86" s="875"/>
      <c r="D86" s="875"/>
      <c r="E86" s="875"/>
      <c r="F86" s="875"/>
      <c r="G86" s="876"/>
      <c r="H86" s="874"/>
      <c r="I86" s="875"/>
      <c r="J86" s="875"/>
      <c r="K86" s="875"/>
      <c r="L86" s="876"/>
      <c r="M86" s="177"/>
      <c r="N86" s="177"/>
    </row>
    <row r="87" spans="2:14" ht="15" customHeight="1" x14ac:dyDescent="0.25">
      <c r="B87" s="1037" t="s">
        <v>1182</v>
      </c>
      <c r="C87" s="1038"/>
      <c r="D87" s="1038"/>
      <c r="E87" s="1038"/>
      <c r="F87" s="1038"/>
      <c r="G87" s="1039"/>
      <c r="H87" s="1037" t="s">
        <v>1183</v>
      </c>
      <c r="I87" s="1038"/>
      <c r="J87" s="1038"/>
      <c r="K87" s="1038"/>
      <c r="L87" s="1039"/>
      <c r="M87" s="177"/>
      <c r="N87" s="177"/>
    </row>
    <row r="88" spans="2:14" ht="15.75" thickBot="1" x14ac:dyDescent="0.3">
      <c r="B88" s="1040"/>
      <c r="C88" s="1041"/>
      <c r="D88" s="1041"/>
      <c r="E88" s="1041"/>
      <c r="F88" s="1041"/>
      <c r="G88" s="1042"/>
      <c r="H88" s="1040"/>
      <c r="I88" s="1041"/>
      <c r="J88" s="1041"/>
      <c r="K88" s="1041"/>
      <c r="L88" s="1042"/>
      <c r="M88" s="177"/>
      <c r="N88" s="177"/>
    </row>
    <row r="89" spans="2:14" x14ac:dyDescent="0.25">
      <c r="B89" s="910" t="s">
        <v>812</v>
      </c>
      <c r="C89" s="911"/>
      <c r="D89" s="911"/>
      <c r="E89" s="911"/>
      <c r="F89" s="911"/>
      <c r="G89" s="912"/>
      <c r="H89" s="910" t="s">
        <v>813</v>
      </c>
      <c r="I89" s="911"/>
      <c r="J89" s="911"/>
      <c r="K89" s="911"/>
      <c r="L89" s="912"/>
      <c r="M89" s="177"/>
      <c r="N89" s="177"/>
    </row>
    <row r="90" spans="2:14" x14ac:dyDescent="0.25">
      <c r="B90" s="874"/>
      <c r="C90" s="875"/>
      <c r="D90" s="875"/>
      <c r="E90" s="875"/>
      <c r="F90" s="875"/>
      <c r="G90" s="876"/>
      <c r="H90" s="874"/>
      <c r="I90" s="875"/>
      <c r="J90" s="875"/>
      <c r="K90" s="875"/>
      <c r="L90" s="876"/>
      <c r="M90" s="177"/>
      <c r="N90" s="177"/>
    </row>
    <row r="91" spans="2:14" x14ac:dyDescent="0.25">
      <c r="B91" s="874"/>
      <c r="C91" s="875"/>
      <c r="D91" s="875"/>
      <c r="E91" s="875"/>
      <c r="F91" s="875"/>
      <c r="G91" s="876"/>
      <c r="H91" s="874"/>
      <c r="I91" s="875"/>
      <c r="J91" s="875"/>
      <c r="K91" s="875"/>
      <c r="L91" s="876"/>
      <c r="M91" s="177"/>
      <c r="N91" s="177"/>
    </row>
    <row r="92" spans="2:14" x14ac:dyDescent="0.25">
      <c r="B92" s="874"/>
      <c r="C92" s="875"/>
      <c r="D92" s="875"/>
      <c r="E92" s="875"/>
      <c r="F92" s="875"/>
      <c r="G92" s="876"/>
      <c r="H92" s="874"/>
      <c r="I92" s="875"/>
      <c r="J92" s="875"/>
      <c r="K92" s="875"/>
      <c r="L92" s="876"/>
      <c r="M92" s="177"/>
      <c r="N92" s="177"/>
    </row>
    <row r="93" spans="2:14" x14ac:dyDescent="0.25">
      <c r="B93" s="874"/>
      <c r="C93" s="875"/>
      <c r="D93" s="875"/>
      <c r="E93" s="875"/>
      <c r="F93" s="875"/>
      <c r="G93" s="876"/>
      <c r="H93" s="874"/>
      <c r="I93" s="875"/>
      <c r="J93" s="875"/>
      <c r="K93" s="875"/>
      <c r="L93" s="876"/>
      <c r="M93" s="177"/>
      <c r="N93" s="177"/>
    </row>
    <row r="94" spans="2:14" x14ac:dyDescent="0.25">
      <c r="B94" s="874"/>
      <c r="C94" s="875"/>
      <c r="D94" s="875"/>
      <c r="E94" s="875"/>
      <c r="F94" s="875"/>
      <c r="G94" s="876"/>
      <c r="H94" s="874"/>
      <c r="I94" s="875"/>
      <c r="J94" s="875"/>
      <c r="K94" s="875"/>
      <c r="L94" s="876"/>
      <c r="M94" s="177"/>
      <c r="N94" s="177"/>
    </row>
    <row r="95" spans="2:14" x14ac:dyDescent="0.25">
      <c r="B95" s="874"/>
      <c r="C95" s="875"/>
      <c r="D95" s="875"/>
      <c r="E95" s="875"/>
      <c r="F95" s="875"/>
      <c r="G95" s="876"/>
      <c r="H95" s="874"/>
      <c r="I95" s="875"/>
      <c r="J95" s="875"/>
      <c r="K95" s="875"/>
      <c r="L95" s="876"/>
      <c r="M95" s="177"/>
      <c r="N95" s="177"/>
    </row>
    <row r="96" spans="2:14" x14ac:dyDescent="0.25">
      <c r="B96" s="874"/>
      <c r="C96" s="875"/>
      <c r="D96" s="875"/>
      <c r="E96" s="875"/>
      <c r="F96" s="875"/>
      <c r="G96" s="876"/>
      <c r="H96" s="874"/>
      <c r="I96" s="875"/>
      <c r="J96" s="875"/>
      <c r="K96" s="875"/>
      <c r="L96" s="876"/>
      <c r="M96" s="177"/>
      <c r="N96" s="177"/>
    </row>
    <row r="97" spans="2:14" x14ac:dyDescent="0.25">
      <c r="B97" s="874"/>
      <c r="C97" s="875"/>
      <c r="D97" s="875"/>
      <c r="E97" s="875"/>
      <c r="F97" s="875"/>
      <c r="G97" s="876"/>
      <c r="H97" s="874"/>
      <c r="I97" s="875"/>
      <c r="J97" s="875"/>
      <c r="K97" s="875"/>
      <c r="L97" s="876"/>
      <c r="M97" s="177"/>
      <c r="N97" s="177"/>
    </row>
    <row r="98" spans="2:14" x14ac:dyDescent="0.25">
      <c r="B98" s="874"/>
      <c r="C98" s="875"/>
      <c r="D98" s="875"/>
      <c r="E98" s="875"/>
      <c r="F98" s="875"/>
      <c r="G98" s="876"/>
      <c r="H98" s="874"/>
      <c r="I98" s="875"/>
      <c r="J98" s="875"/>
      <c r="K98" s="875"/>
      <c r="L98" s="876"/>
      <c r="M98" s="177"/>
      <c r="N98" s="177"/>
    </row>
    <row r="99" spans="2:14" x14ac:dyDescent="0.25">
      <c r="B99" s="874"/>
      <c r="C99" s="875"/>
      <c r="D99" s="875"/>
      <c r="E99" s="875"/>
      <c r="F99" s="875"/>
      <c r="G99" s="876"/>
      <c r="H99" s="874"/>
      <c r="I99" s="875"/>
      <c r="J99" s="875"/>
      <c r="K99" s="875"/>
      <c r="L99" s="876"/>
      <c r="M99" s="177"/>
      <c r="N99" s="177"/>
    </row>
    <row r="100" spans="2:14" x14ac:dyDescent="0.25">
      <c r="B100" s="874"/>
      <c r="C100" s="875"/>
      <c r="D100" s="875"/>
      <c r="E100" s="875"/>
      <c r="F100" s="875"/>
      <c r="G100" s="876"/>
      <c r="H100" s="874"/>
      <c r="I100" s="875"/>
      <c r="J100" s="875"/>
      <c r="K100" s="875"/>
      <c r="L100" s="876"/>
      <c r="M100" s="177"/>
      <c r="N100" s="177"/>
    </row>
    <row r="101" spans="2:14" x14ac:dyDescent="0.25">
      <c r="B101" s="874"/>
      <c r="C101" s="875"/>
      <c r="D101" s="875"/>
      <c r="E101" s="875"/>
      <c r="F101" s="875"/>
      <c r="G101" s="876"/>
      <c r="H101" s="874"/>
      <c r="I101" s="875"/>
      <c r="J101" s="875"/>
      <c r="K101" s="875"/>
      <c r="L101" s="876"/>
      <c r="M101" s="177"/>
      <c r="N101" s="177"/>
    </row>
    <row r="102" spans="2:14" x14ac:dyDescent="0.25">
      <c r="B102" s="874"/>
      <c r="C102" s="875"/>
      <c r="D102" s="875"/>
      <c r="E102" s="875"/>
      <c r="F102" s="875"/>
      <c r="G102" s="876"/>
      <c r="H102" s="874"/>
      <c r="I102" s="875"/>
      <c r="J102" s="875"/>
      <c r="K102" s="875"/>
      <c r="L102" s="876"/>
      <c r="M102" s="177"/>
      <c r="N102" s="177"/>
    </row>
    <row r="103" spans="2:14" ht="15" customHeight="1" x14ac:dyDescent="0.25">
      <c r="B103" s="1037" t="s">
        <v>1013</v>
      </c>
      <c r="C103" s="1038"/>
      <c r="D103" s="1038"/>
      <c r="E103" s="1038"/>
      <c r="F103" s="1038"/>
      <c r="G103" s="1039"/>
      <c r="H103" s="1037" t="s">
        <v>956</v>
      </c>
      <c r="I103" s="1038"/>
      <c r="J103" s="1038"/>
      <c r="K103" s="1038"/>
      <c r="L103" s="1039"/>
      <c r="M103" s="177"/>
      <c r="N103" s="177"/>
    </row>
    <row r="104" spans="2:14" ht="15.75" thickBot="1" x14ac:dyDescent="0.3">
      <c r="B104" s="1040"/>
      <c r="C104" s="1041"/>
      <c r="D104" s="1041"/>
      <c r="E104" s="1041"/>
      <c r="F104" s="1041"/>
      <c r="G104" s="1042"/>
      <c r="H104" s="1040"/>
      <c r="I104" s="1041"/>
      <c r="J104" s="1041"/>
      <c r="K104" s="1041"/>
      <c r="L104" s="1042"/>
      <c r="M104" s="177"/>
      <c r="N104" s="177"/>
    </row>
    <row r="105" spans="2:14" x14ac:dyDescent="0.25">
      <c r="B105" s="910" t="s">
        <v>812</v>
      </c>
      <c r="C105" s="911"/>
      <c r="D105" s="911"/>
      <c r="E105" s="911"/>
      <c r="F105" s="911"/>
      <c r="G105" s="912"/>
      <c r="H105" s="910" t="s">
        <v>813</v>
      </c>
      <c r="I105" s="911"/>
      <c r="J105" s="911"/>
      <c r="K105" s="911"/>
      <c r="L105" s="912"/>
      <c r="M105" s="177"/>
      <c r="N105" s="177"/>
    </row>
    <row r="106" spans="2:14" x14ac:dyDescent="0.25">
      <c r="B106" s="874"/>
      <c r="C106" s="875"/>
      <c r="D106" s="875"/>
      <c r="E106" s="875"/>
      <c r="F106" s="875"/>
      <c r="G106" s="876"/>
      <c r="H106" s="874"/>
      <c r="I106" s="875"/>
      <c r="J106" s="875"/>
      <c r="K106" s="875"/>
      <c r="L106" s="876"/>
      <c r="M106" s="177"/>
      <c r="N106" s="177"/>
    </row>
    <row r="107" spans="2:14" x14ac:dyDescent="0.25">
      <c r="B107" s="874"/>
      <c r="C107" s="875"/>
      <c r="D107" s="875"/>
      <c r="E107" s="875"/>
      <c r="F107" s="875"/>
      <c r="G107" s="876"/>
      <c r="H107" s="874"/>
      <c r="I107" s="875"/>
      <c r="J107" s="875"/>
      <c r="K107" s="875"/>
      <c r="L107" s="876"/>
      <c r="M107" s="177"/>
      <c r="N107" s="177"/>
    </row>
    <row r="108" spans="2:14" x14ac:dyDescent="0.25">
      <c r="B108" s="874"/>
      <c r="C108" s="875"/>
      <c r="D108" s="875"/>
      <c r="E108" s="875"/>
      <c r="F108" s="875"/>
      <c r="G108" s="876"/>
      <c r="H108" s="874"/>
      <c r="I108" s="875"/>
      <c r="J108" s="875"/>
      <c r="K108" s="875"/>
      <c r="L108" s="876"/>
      <c r="M108" s="177"/>
      <c r="N108" s="177"/>
    </row>
    <row r="109" spans="2:14" x14ac:dyDescent="0.25">
      <c r="B109" s="874"/>
      <c r="C109" s="875"/>
      <c r="D109" s="875"/>
      <c r="E109" s="875"/>
      <c r="F109" s="875"/>
      <c r="G109" s="876"/>
      <c r="H109" s="874"/>
      <c r="I109" s="875"/>
      <c r="J109" s="875"/>
      <c r="K109" s="875"/>
      <c r="L109" s="876"/>
      <c r="M109" s="177"/>
      <c r="N109" s="177"/>
    </row>
    <row r="110" spans="2:14" x14ac:dyDescent="0.25">
      <c r="B110" s="874"/>
      <c r="C110" s="875"/>
      <c r="D110" s="875"/>
      <c r="E110" s="875"/>
      <c r="F110" s="875"/>
      <c r="G110" s="876"/>
      <c r="H110" s="874"/>
      <c r="I110" s="875"/>
      <c r="J110" s="875"/>
      <c r="K110" s="875"/>
      <c r="L110" s="876"/>
      <c r="M110" s="177"/>
      <c r="N110" s="177"/>
    </row>
    <row r="111" spans="2:14" x14ac:dyDescent="0.25">
      <c r="B111" s="874"/>
      <c r="C111" s="875"/>
      <c r="D111" s="875"/>
      <c r="E111" s="875"/>
      <c r="F111" s="875"/>
      <c r="G111" s="876"/>
      <c r="H111" s="874"/>
      <c r="I111" s="875"/>
      <c r="J111" s="875"/>
      <c r="K111" s="875"/>
      <c r="L111" s="876"/>
      <c r="M111" s="177"/>
      <c r="N111" s="177"/>
    </row>
    <row r="112" spans="2:14" x14ac:dyDescent="0.25">
      <c r="B112" s="874"/>
      <c r="C112" s="875"/>
      <c r="D112" s="875"/>
      <c r="E112" s="875"/>
      <c r="F112" s="875"/>
      <c r="G112" s="876"/>
      <c r="H112" s="874"/>
      <c r="I112" s="875"/>
      <c r="J112" s="875"/>
      <c r="K112" s="875"/>
      <c r="L112" s="876"/>
      <c r="M112" s="177"/>
      <c r="N112" s="177"/>
    </row>
    <row r="113" spans="2:14" x14ac:dyDescent="0.25">
      <c r="B113" s="874"/>
      <c r="C113" s="875"/>
      <c r="D113" s="875"/>
      <c r="E113" s="875"/>
      <c r="F113" s="875"/>
      <c r="G113" s="876"/>
      <c r="H113" s="874"/>
      <c r="I113" s="875"/>
      <c r="J113" s="875"/>
      <c r="K113" s="875"/>
      <c r="L113" s="876"/>
      <c r="M113" s="177"/>
      <c r="N113" s="177"/>
    </row>
    <row r="114" spans="2:14" x14ac:dyDescent="0.25">
      <c r="B114" s="874"/>
      <c r="C114" s="875"/>
      <c r="D114" s="875"/>
      <c r="E114" s="875"/>
      <c r="F114" s="875"/>
      <c r="G114" s="876"/>
      <c r="H114" s="874"/>
      <c r="I114" s="875"/>
      <c r="J114" s="875"/>
      <c r="K114" s="875"/>
      <c r="L114" s="876"/>
      <c r="M114" s="177"/>
      <c r="N114" s="177"/>
    </row>
    <row r="115" spans="2:14" x14ac:dyDescent="0.25">
      <c r="B115" s="874"/>
      <c r="C115" s="875"/>
      <c r="D115" s="875"/>
      <c r="E115" s="875"/>
      <c r="F115" s="875"/>
      <c r="G115" s="876"/>
      <c r="H115" s="874"/>
      <c r="I115" s="875"/>
      <c r="J115" s="875"/>
      <c r="K115" s="875"/>
      <c r="L115" s="876"/>
      <c r="M115" s="177"/>
      <c r="N115" s="177"/>
    </row>
    <row r="116" spans="2:14" x14ac:dyDescent="0.25">
      <c r="B116" s="874"/>
      <c r="C116" s="875"/>
      <c r="D116" s="875"/>
      <c r="E116" s="875"/>
      <c r="F116" s="875"/>
      <c r="G116" s="876"/>
      <c r="H116" s="874"/>
      <c r="I116" s="875"/>
      <c r="J116" s="875"/>
      <c r="K116" s="875"/>
      <c r="L116" s="876"/>
      <c r="M116" s="177"/>
      <c r="N116" s="177"/>
    </row>
    <row r="117" spans="2:14" x14ac:dyDescent="0.25">
      <c r="B117" s="874"/>
      <c r="C117" s="875"/>
      <c r="D117" s="875"/>
      <c r="E117" s="875"/>
      <c r="F117" s="875"/>
      <c r="G117" s="876"/>
      <c r="H117" s="874"/>
      <c r="I117" s="875"/>
      <c r="J117" s="875"/>
      <c r="K117" s="875"/>
      <c r="L117" s="876"/>
      <c r="M117" s="177"/>
      <c r="N117" s="177"/>
    </row>
    <row r="118" spans="2:14" x14ac:dyDescent="0.25">
      <c r="B118" s="874"/>
      <c r="C118" s="875"/>
      <c r="D118" s="875"/>
      <c r="E118" s="875"/>
      <c r="F118" s="875"/>
      <c r="G118" s="876"/>
      <c r="H118" s="874"/>
      <c r="I118" s="875"/>
      <c r="J118" s="875"/>
      <c r="K118" s="875"/>
      <c r="L118" s="876"/>
      <c r="M118" s="177"/>
      <c r="N118" s="177"/>
    </row>
    <row r="119" spans="2:14" ht="15" customHeight="1" x14ac:dyDescent="0.25">
      <c r="B119" s="1037" t="s">
        <v>1184</v>
      </c>
      <c r="C119" s="1038"/>
      <c r="D119" s="1038"/>
      <c r="E119" s="1038"/>
      <c r="F119" s="1038"/>
      <c r="G119" s="1039"/>
      <c r="H119" s="1037" t="s">
        <v>1014</v>
      </c>
      <c r="I119" s="1038"/>
      <c r="J119" s="1038"/>
      <c r="K119" s="1038"/>
      <c r="L119" s="1039"/>
      <c r="M119" s="177"/>
      <c r="N119" s="177"/>
    </row>
    <row r="120" spans="2:14" ht="15.75" thickBot="1" x14ac:dyDescent="0.3">
      <c r="B120" s="1040"/>
      <c r="C120" s="1041"/>
      <c r="D120" s="1041"/>
      <c r="E120" s="1041"/>
      <c r="F120" s="1041"/>
      <c r="G120" s="1042"/>
      <c r="H120" s="1040"/>
      <c r="I120" s="1041"/>
      <c r="J120" s="1041"/>
      <c r="K120" s="1041"/>
      <c r="L120" s="1042"/>
      <c r="M120" s="177"/>
      <c r="N120" s="177"/>
    </row>
    <row r="121" spans="2:14" x14ac:dyDescent="0.25">
      <c r="B121" s="910" t="s">
        <v>812</v>
      </c>
      <c r="C121" s="911"/>
      <c r="D121" s="911"/>
      <c r="E121" s="911"/>
      <c r="F121" s="911"/>
      <c r="G121" s="912"/>
      <c r="H121" s="910" t="s">
        <v>813</v>
      </c>
      <c r="I121" s="911"/>
      <c r="J121" s="911"/>
      <c r="K121" s="911"/>
      <c r="L121" s="912"/>
      <c r="M121" s="177"/>
      <c r="N121" s="177"/>
    </row>
    <row r="122" spans="2:14" x14ac:dyDescent="0.25">
      <c r="B122" s="874"/>
      <c r="C122" s="875"/>
      <c r="D122" s="875"/>
      <c r="E122" s="875"/>
      <c r="F122" s="875"/>
      <c r="G122" s="876"/>
      <c r="H122" s="874"/>
      <c r="I122" s="875"/>
      <c r="J122" s="875"/>
      <c r="K122" s="875"/>
      <c r="L122" s="876"/>
      <c r="M122" s="177"/>
      <c r="N122" s="177"/>
    </row>
    <row r="123" spans="2:14" x14ac:dyDescent="0.25">
      <c r="B123" s="874"/>
      <c r="C123" s="875"/>
      <c r="D123" s="875"/>
      <c r="E123" s="875"/>
      <c r="F123" s="875"/>
      <c r="G123" s="876"/>
      <c r="H123" s="874"/>
      <c r="I123" s="875"/>
      <c r="J123" s="875"/>
      <c r="K123" s="875"/>
      <c r="L123" s="876"/>
      <c r="M123" s="177"/>
      <c r="N123" s="177"/>
    </row>
    <row r="124" spans="2:14" x14ac:dyDescent="0.25">
      <c r="B124" s="874"/>
      <c r="C124" s="875"/>
      <c r="D124" s="875"/>
      <c r="E124" s="875"/>
      <c r="F124" s="875"/>
      <c r="G124" s="876"/>
      <c r="H124" s="874"/>
      <c r="I124" s="875"/>
      <c r="J124" s="875"/>
      <c r="K124" s="875"/>
      <c r="L124" s="876"/>
      <c r="M124" s="177"/>
      <c r="N124" s="177"/>
    </row>
    <row r="125" spans="2:14" x14ac:dyDescent="0.25">
      <c r="B125" s="874"/>
      <c r="C125" s="875"/>
      <c r="D125" s="875"/>
      <c r="E125" s="875"/>
      <c r="F125" s="875"/>
      <c r="G125" s="876"/>
      <c r="H125" s="874"/>
      <c r="I125" s="875"/>
      <c r="J125" s="875"/>
      <c r="K125" s="875"/>
      <c r="L125" s="876"/>
      <c r="M125" s="177"/>
      <c r="N125" s="177"/>
    </row>
    <row r="126" spans="2:14" x14ac:dyDescent="0.25">
      <c r="B126" s="874"/>
      <c r="C126" s="875"/>
      <c r="D126" s="875"/>
      <c r="E126" s="875"/>
      <c r="F126" s="875"/>
      <c r="G126" s="876"/>
      <c r="H126" s="874"/>
      <c r="I126" s="875"/>
      <c r="J126" s="875"/>
      <c r="K126" s="875"/>
      <c r="L126" s="876"/>
      <c r="M126" s="177"/>
      <c r="N126" s="177"/>
    </row>
    <row r="127" spans="2:14" x14ac:dyDescent="0.25">
      <c r="B127" s="874"/>
      <c r="C127" s="875"/>
      <c r="D127" s="875"/>
      <c r="E127" s="875"/>
      <c r="F127" s="875"/>
      <c r="G127" s="876"/>
      <c r="H127" s="874"/>
      <c r="I127" s="875"/>
      <c r="J127" s="875"/>
      <c r="K127" s="875"/>
      <c r="L127" s="876"/>
      <c r="M127" s="177"/>
      <c r="N127" s="177"/>
    </row>
    <row r="128" spans="2:14" x14ac:dyDescent="0.25">
      <c r="B128" s="874"/>
      <c r="C128" s="875"/>
      <c r="D128" s="875"/>
      <c r="E128" s="875"/>
      <c r="F128" s="875"/>
      <c r="G128" s="876"/>
      <c r="H128" s="874"/>
      <c r="I128" s="875"/>
      <c r="J128" s="875"/>
      <c r="K128" s="875"/>
      <c r="L128" s="876"/>
      <c r="M128" s="177"/>
      <c r="N128" s="177"/>
    </row>
    <row r="129" spans="2:14" x14ac:dyDescent="0.25">
      <c r="B129" s="874"/>
      <c r="C129" s="875"/>
      <c r="D129" s="875"/>
      <c r="E129" s="875"/>
      <c r="F129" s="875"/>
      <c r="G129" s="876"/>
      <c r="H129" s="874"/>
      <c r="I129" s="875"/>
      <c r="J129" s="875"/>
      <c r="K129" s="875"/>
      <c r="L129" s="876"/>
      <c r="M129" s="177"/>
      <c r="N129" s="177"/>
    </row>
    <row r="130" spans="2:14" x14ac:dyDescent="0.25">
      <c r="B130" s="874"/>
      <c r="C130" s="875"/>
      <c r="D130" s="875"/>
      <c r="E130" s="875"/>
      <c r="F130" s="875"/>
      <c r="G130" s="876"/>
      <c r="H130" s="874"/>
      <c r="I130" s="875"/>
      <c r="J130" s="875"/>
      <c r="K130" s="875"/>
      <c r="L130" s="876"/>
      <c r="M130" s="177"/>
      <c r="N130" s="177"/>
    </row>
    <row r="131" spans="2:14" x14ac:dyDescent="0.25">
      <c r="B131" s="874"/>
      <c r="C131" s="875"/>
      <c r="D131" s="875"/>
      <c r="E131" s="875"/>
      <c r="F131" s="875"/>
      <c r="G131" s="876"/>
      <c r="H131" s="874"/>
      <c r="I131" s="875"/>
      <c r="J131" s="875"/>
      <c r="K131" s="875"/>
      <c r="L131" s="876"/>
      <c r="M131" s="177"/>
      <c r="N131" s="177"/>
    </row>
    <row r="132" spans="2:14" x14ac:dyDescent="0.25">
      <c r="B132" s="874"/>
      <c r="C132" s="875"/>
      <c r="D132" s="875"/>
      <c r="E132" s="875"/>
      <c r="F132" s="875"/>
      <c r="G132" s="876"/>
      <c r="H132" s="874"/>
      <c r="I132" s="875"/>
      <c r="J132" s="875"/>
      <c r="K132" s="875"/>
      <c r="L132" s="876"/>
      <c r="M132" s="177"/>
      <c r="N132" s="177"/>
    </row>
    <row r="133" spans="2:14" x14ac:dyDescent="0.25">
      <c r="B133" s="874"/>
      <c r="C133" s="875"/>
      <c r="D133" s="875"/>
      <c r="E133" s="875"/>
      <c r="F133" s="875"/>
      <c r="G133" s="876"/>
      <c r="H133" s="874"/>
      <c r="I133" s="875"/>
      <c r="J133" s="875"/>
      <c r="K133" s="875"/>
      <c r="L133" s="876"/>
      <c r="M133" s="177"/>
      <c r="N133" s="177"/>
    </row>
    <row r="134" spans="2:14" x14ac:dyDescent="0.25">
      <c r="B134" s="874"/>
      <c r="C134" s="875"/>
      <c r="D134" s="875"/>
      <c r="E134" s="875"/>
      <c r="F134" s="875"/>
      <c r="G134" s="876"/>
      <c r="H134" s="874"/>
      <c r="I134" s="875"/>
      <c r="J134" s="875"/>
      <c r="K134" s="875"/>
      <c r="L134" s="876"/>
      <c r="M134" s="177"/>
      <c r="N134" s="177"/>
    </row>
    <row r="135" spans="2:14" ht="15" customHeight="1" x14ac:dyDescent="0.25">
      <c r="B135" s="1037" t="s">
        <v>1185</v>
      </c>
      <c r="C135" s="1038"/>
      <c r="D135" s="1038"/>
      <c r="E135" s="1038"/>
      <c r="F135" s="1038"/>
      <c r="G135" s="1039"/>
      <c r="H135" s="1037" t="s">
        <v>1186</v>
      </c>
      <c r="I135" s="1038"/>
      <c r="J135" s="1038"/>
      <c r="K135" s="1038"/>
      <c r="L135" s="1039"/>
      <c r="M135" s="177"/>
      <c r="N135" s="177"/>
    </row>
    <row r="136" spans="2:14" ht="15.75" thickBot="1" x14ac:dyDescent="0.3">
      <c r="B136" s="1040"/>
      <c r="C136" s="1041"/>
      <c r="D136" s="1041"/>
      <c r="E136" s="1041"/>
      <c r="F136" s="1041"/>
      <c r="G136" s="1042"/>
      <c r="H136" s="1040"/>
      <c r="I136" s="1041"/>
      <c r="J136" s="1041"/>
      <c r="K136" s="1041"/>
      <c r="L136" s="1042"/>
      <c r="M136" s="177"/>
      <c r="N136" s="177"/>
    </row>
    <row r="137" spans="2:14" x14ac:dyDescent="0.25">
      <c r="B137" s="910" t="s">
        <v>812</v>
      </c>
      <c r="C137" s="911"/>
      <c r="D137" s="911"/>
      <c r="E137" s="911"/>
      <c r="F137" s="911"/>
      <c r="G137" s="912"/>
      <c r="H137" s="910" t="s">
        <v>813</v>
      </c>
      <c r="I137" s="911"/>
      <c r="J137" s="911"/>
      <c r="K137" s="911"/>
      <c r="L137" s="912"/>
      <c r="M137" s="177"/>
      <c r="N137" s="177"/>
    </row>
    <row r="138" spans="2:14" x14ac:dyDescent="0.25">
      <c r="B138" s="874"/>
      <c r="C138" s="875"/>
      <c r="D138" s="875"/>
      <c r="E138" s="875"/>
      <c r="F138" s="875"/>
      <c r="G138" s="876"/>
      <c r="H138" s="874"/>
      <c r="I138" s="875"/>
      <c r="J138" s="875"/>
      <c r="K138" s="875"/>
      <c r="L138" s="876"/>
      <c r="M138" s="177"/>
      <c r="N138" s="177"/>
    </row>
    <row r="139" spans="2:14" x14ac:dyDescent="0.25">
      <c r="B139" s="874"/>
      <c r="C139" s="875"/>
      <c r="D139" s="875"/>
      <c r="E139" s="875"/>
      <c r="F139" s="875"/>
      <c r="G139" s="876"/>
      <c r="H139" s="874"/>
      <c r="I139" s="875"/>
      <c r="J139" s="875"/>
      <c r="K139" s="875"/>
      <c r="L139" s="876"/>
      <c r="M139" s="177"/>
      <c r="N139" s="177"/>
    </row>
    <row r="140" spans="2:14" x14ac:dyDescent="0.25">
      <c r="B140" s="874"/>
      <c r="C140" s="875"/>
      <c r="D140" s="875"/>
      <c r="E140" s="875"/>
      <c r="F140" s="875"/>
      <c r="G140" s="876"/>
      <c r="H140" s="874"/>
      <c r="I140" s="875"/>
      <c r="J140" s="875"/>
      <c r="K140" s="875"/>
      <c r="L140" s="876"/>
      <c r="M140" s="177"/>
      <c r="N140" s="177"/>
    </row>
    <row r="141" spans="2:14" x14ac:dyDescent="0.25">
      <c r="B141" s="874"/>
      <c r="C141" s="875"/>
      <c r="D141" s="875"/>
      <c r="E141" s="875"/>
      <c r="F141" s="875"/>
      <c r="G141" s="876"/>
      <c r="H141" s="874"/>
      <c r="I141" s="875"/>
      <c r="J141" s="875"/>
      <c r="K141" s="875"/>
      <c r="L141" s="876"/>
      <c r="M141" s="177"/>
      <c r="N141" s="177"/>
    </row>
    <row r="142" spans="2:14" x14ac:dyDescent="0.25">
      <c r="B142" s="874"/>
      <c r="C142" s="875"/>
      <c r="D142" s="875"/>
      <c r="E142" s="875"/>
      <c r="F142" s="875"/>
      <c r="G142" s="876"/>
      <c r="H142" s="874"/>
      <c r="I142" s="875"/>
      <c r="J142" s="875"/>
      <c r="K142" s="875"/>
      <c r="L142" s="876"/>
      <c r="M142" s="177"/>
      <c r="N142" s="177"/>
    </row>
    <row r="143" spans="2:14" x14ac:dyDescent="0.25">
      <c r="B143" s="874"/>
      <c r="C143" s="875"/>
      <c r="D143" s="875"/>
      <c r="E143" s="875"/>
      <c r="F143" s="875"/>
      <c r="G143" s="876"/>
      <c r="H143" s="874"/>
      <c r="I143" s="875"/>
      <c r="J143" s="875"/>
      <c r="K143" s="875"/>
      <c r="L143" s="876"/>
      <c r="M143" s="177"/>
      <c r="N143" s="177"/>
    </row>
    <row r="144" spans="2:14" x14ac:dyDescent="0.25">
      <c r="B144" s="874"/>
      <c r="C144" s="875"/>
      <c r="D144" s="875"/>
      <c r="E144" s="875"/>
      <c r="F144" s="875"/>
      <c r="G144" s="876"/>
      <c r="H144" s="874"/>
      <c r="I144" s="875"/>
      <c r="J144" s="875"/>
      <c r="K144" s="875"/>
      <c r="L144" s="876"/>
      <c r="M144" s="177"/>
      <c r="N144" s="177"/>
    </row>
    <row r="145" spans="2:14" x14ac:dyDescent="0.25">
      <c r="B145" s="874"/>
      <c r="C145" s="875"/>
      <c r="D145" s="875"/>
      <c r="E145" s="875"/>
      <c r="F145" s="875"/>
      <c r="G145" s="876"/>
      <c r="H145" s="874"/>
      <c r="I145" s="875"/>
      <c r="J145" s="875"/>
      <c r="K145" s="875"/>
      <c r="L145" s="876"/>
      <c r="M145" s="177"/>
      <c r="N145" s="177"/>
    </row>
    <row r="146" spans="2:14" x14ac:dyDescent="0.25">
      <c r="B146" s="874"/>
      <c r="C146" s="875"/>
      <c r="D146" s="875"/>
      <c r="E146" s="875"/>
      <c r="F146" s="875"/>
      <c r="G146" s="876"/>
      <c r="H146" s="874"/>
      <c r="I146" s="875"/>
      <c r="J146" s="875"/>
      <c r="K146" s="875"/>
      <c r="L146" s="876"/>
      <c r="M146" s="177"/>
      <c r="N146" s="177"/>
    </row>
    <row r="147" spans="2:14" x14ac:dyDescent="0.25">
      <c r="B147" s="874"/>
      <c r="C147" s="875"/>
      <c r="D147" s="875"/>
      <c r="E147" s="875"/>
      <c r="F147" s="875"/>
      <c r="G147" s="876"/>
      <c r="H147" s="874"/>
      <c r="I147" s="875"/>
      <c r="J147" s="875"/>
      <c r="K147" s="875"/>
      <c r="L147" s="876"/>
      <c r="M147" s="177"/>
      <c r="N147" s="177"/>
    </row>
    <row r="148" spans="2:14" x14ac:dyDescent="0.25">
      <c r="B148" s="874"/>
      <c r="C148" s="875"/>
      <c r="D148" s="875"/>
      <c r="E148" s="875"/>
      <c r="F148" s="875"/>
      <c r="G148" s="876"/>
      <c r="H148" s="874"/>
      <c r="I148" s="875"/>
      <c r="J148" s="875"/>
      <c r="K148" s="875"/>
      <c r="L148" s="876"/>
      <c r="M148" s="177"/>
      <c r="N148" s="177"/>
    </row>
    <row r="149" spans="2:14" x14ac:dyDescent="0.25">
      <c r="B149" s="874"/>
      <c r="C149" s="875"/>
      <c r="D149" s="875"/>
      <c r="E149" s="875"/>
      <c r="F149" s="875"/>
      <c r="G149" s="876"/>
      <c r="H149" s="874"/>
      <c r="I149" s="875"/>
      <c r="J149" s="875"/>
      <c r="K149" s="875"/>
      <c r="L149" s="876"/>
      <c r="M149" s="177"/>
      <c r="N149" s="177"/>
    </row>
    <row r="150" spans="2:14" x14ac:dyDescent="0.25">
      <c r="B150" s="874"/>
      <c r="C150" s="875"/>
      <c r="D150" s="875"/>
      <c r="E150" s="875"/>
      <c r="F150" s="875"/>
      <c r="G150" s="876"/>
      <c r="H150" s="874"/>
      <c r="I150" s="875"/>
      <c r="J150" s="875"/>
      <c r="K150" s="875"/>
      <c r="L150" s="876"/>
      <c r="M150" s="177"/>
      <c r="N150" s="177"/>
    </row>
    <row r="151" spans="2:14" ht="15" customHeight="1" x14ac:dyDescent="0.25">
      <c r="B151" s="1037" t="s">
        <v>1187</v>
      </c>
      <c r="C151" s="1038"/>
      <c r="D151" s="1038"/>
      <c r="E151" s="1038"/>
      <c r="F151" s="1038"/>
      <c r="G151" s="1039"/>
      <c r="H151" s="1037" t="s">
        <v>1188</v>
      </c>
      <c r="I151" s="1038"/>
      <c r="J151" s="1038"/>
      <c r="K151" s="1038"/>
      <c r="L151" s="1039"/>
      <c r="M151" s="177"/>
      <c r="N151" s="177"/>
    </row>
    <row r="152" spans="2:14" ht="15.75" thickBot="1" x14ac:dyDescent="0.3">
      <c r="B152" s="1040"/>
      <c r="C152" s="1041"/>
      <c r="D152" s="1041"/>
      <c r="E152" s="1041"/>
      <c r="F152" s="1041"/>
      <c r="G152" s="1042"/>
      <c r="H152" s="1040"/>
      <c r="I152" s="1041"/>
      <c r="J152" s="1041"/>
      <c r="K152" s="1041"/>
      <c r="L152" s="1042"/>
      <c r="M152" s="177"/>
      <c r="N152" s="177"/>
    </row>
    <row r="153" spans="2:14" x14ac:dyDescent="0.25">
      <c r="B153" s="910" t="s">
        <v>812</v>
      </c>
      <c r="C153" s="911"/>
      <c r="D153" s="911"/>
      <c r="E153" s="911"/>
      <c r="F153" s="911"/>
      <c r="G153" s="912"/>
      <c r="H153" s="910" t="s">
        <v>813</v>
      </c>
      <c r="I153" s="911"/>
      <c r="J153" s="911"/>
      <c r="K153" s="911"/>
      <c r="L153" s="912"/>
      <c r="M153" s="177"/>
      <c r="N153" s="177"/>
    </row>
    <row r="154" spans="2:14" x14ac:dyDescent="0.25">
      <c r="B154" s="874"/>
      <c r="C154" s="875"/>
      <c r="D154" s="875"/>
      <c r="E154" s="875"/>
      <c r="F154" s="875"/>
      <c r="G154" s="876"/>
      <c r="H154" s="874"/>
      <c r="I154" s="875"/>
      <c r="J154" s="875"/>
      <c r="K154" s="875"/>
      <c r="L154" s="876"/>
      <c r="M154" s="177"/>
      <c r="N154" s="177"/>
    </row>
    <row r="155" spans="2:14" x14ac:dyDescent="0.25">
      <c r="B155" s="874"/>
      <c r="C155" s="875"/>
      <c r="D155" s="875"/>
      <c r="E155" s="875"/>
      <c r="F155" s="875"/>
      <c r="G155" s="876"/>
      <c r="H155" s="874"/>
      <c r="I155" s="875"/>
      <c r="J155" s="875"/>
      <c r="K155" s="875"/>
      <c r="L155" s="876"/>
      <c r="M155" s="177"/>
      <c r="N155" s="177"/>
    </row>
    <row r="156" spans="2:14" x14ac:dyDescent="0.25">
      <c r="B156" s="874"/>
      <c r="C156" s="875"/>
      <c r="D156" s="875"/>
      <c r="E156" s="875"/>
      <c r="F156" s="875"/>
      <c r="G156" s="876"/>
      <c r="H156" s="874"/>
      <c r="I156" s="875"/>
      <c r="J156" s="875"/>
      <c r="K156" s="875"/>
      <c r="L156" s="876"/>
      <c r="M156" s="177"/>
      <c r="N156" s="177"/>
    </row>
    <row r="157" spans="2:14" x14ac:dyDescent="0.25">
      <c r="B157" s="874"/>
      <c r="C157" s="875"/>
      <c r="D157" s="875"/>
      <c r="E157" s="875"/>
      <c r="F157" s="875"/>
      <c r="G157" s="876"/>
      <c r="H157" s="874"/>
      <c r="I157" s="875"/>
      <c r="J157" s="875"/>
      <c r="K157" s="875"/>
      <c r="L157" s="876"/>
      <c r="M157" s="177"/>
      <c r="N157" s="177"/>
    </row>
    <row r="158" spans="2:14" x14ac:dyDescent="0.25">
      <c r="B158" s="874"/>
      <c r="C158" s="875"/>
      <c r="D158" s="875"/>
      <c r="E158" s="875"/>
      <c r="F158" s="875"/>
      <c r="G158" s="876"/>
      <c r="H158" s="874"/>
      <c r="I158" s="875"/>
      <c r="J158" s="875"/>
      <c r="K158" s="875"/>
      <c r="L158" s="876"/>
      <c r="M158" s="177"/>
      <c r="N158" s="177"/>
    </row>
    <row r="159" spans="2:14" x14ac:dyDescent="0.25">
      <c r="B159" s="874"/>
      <c r="C159" s="875"/>
      <c r="D159" s="875"/>
      <c r="E159" s="875"/>
      <c r="F159" s="875"/>
      <c r="G159" s="876"/>
      <c r="H159" s="874"/>
      <c r="I159" s="875"/>
      <c r="J159" s="875"/>
      <c r="K159" s="875"/>
      <c r="L159" s="876"/>
      <c r="M159" s="177"/>
      <c r="N159" s="177"/>
    </row>
    <row r="160" spans="2:14" x14ac:dyDescent="0.25">
      <c r="B160" s="874"/>
      <c r="C160" s="875"/>
      <c r="D160" s="875"/>
      <c r="E160" s="875"/>
      <c r="F160" s="875"/>
      <c r="G160" s="876"/>
      <c r="H160" s="874"/>
      <c r="I160" s="875"/>
      <c r="J160" s="875"/>
      <c r="K160" s="875"/>
      <c r="L160" s="876"/>
      <c r="M160" s="177"/>
      <c r="N160" s="177"/>
    </row>
    <row r="161" spans="2:14" x14ac:dyDescent="0.25">
      <c r="B161" s="874"/>
      <c r="C161" s="875"/>
      <c r="D161" s="875"/>
      <c r="E161" s="875"/>
      <c r="F161" s="875"/>
      <c r="G161" s="876"/>
      <c r="H161" s="874"/>
      <c r="I161" s="875"/>
      <c r="J161" s="875"/>
      <c r="K161" s="875"/>
      <c r="L161" s="876"/>
      <c r="M161" s="177"/>
      <c r="N161" s="177"/>
    </row>
    <row r="162" spans="2:14" x14ac:dyDescent="0.25">
      <c r="B162" s="874"/>
      <c r="C162" s="875"/>
      <c r="D162" s="875"/>
      <c r="E162" s="875"/>
      <c r="F162" s="875"/>
      <c r="G162" s="876"/>
      <c r="H162" s="874"/>
      <c r="I162" s="875"/>
      <c r="J162" s="875"/>
      <c r="K162" s="875"/>
      <c r="L162" s="876"/>
      <c r="M162" s="177"/>
      <c r="N162" s="177"/>
    </row>
    <row r="163" spans="2:14" x14ac:dyDescent="0.25">
      <c r="B163" s="874"/>
      <c r="C163" s="875"/>
      <c r="D163" s="875"/>
      <c r="E163" s="875"/>
      <c r="F163" s="875"/>
      <c r="G163" s="876"/>
      <c r="H163" s="874"/>
      <c r="I163" s="875"/>
      <c r="J163" s="875"/>
      <c r="K163" s="875"/>
      <c r="L163" s="876"/>
      <c r="M163" s="177"/>
      <c r="N163" s="177"/>
    </row>
    <row r="164" spans="2:14" x14ac:dyDescent="0.25">
      <c r="B164" s="874"/>
      <c r="C164" s="875"/>
      <c r="D164" s="875"/>
      <c r="E164" s="875"/>
      <c r="F164" s="875"/>
      <c r="G164" s="876"/>
      <c r="H164" s="874"/>
      <c r="I164" s="875"/>
      <c r="J164" s="875"/>
      <c r="K164" s="875"/>
      <c r="L164" s="876"/>
      <c r="M164" s="177"/>
      <c r="N164" s="177"/>
    </row>
    <row r="165" spans="2:14" x14ac:dyDescent="0.25">
      <c r="B165" s="874"/>
      <c r="C165" s="875"/>
      <c r="D165" s="875"/>
      <c r="E165" s="875"/>
      <c r="F165" s="875"/>
      <c r="G165" s="876"/>
      <c r="H165" s="874"/>
      <c r="I165" s="875"/>
      <c r="J165" s="875"/>
      <c r="K165" s="875"/>
      <c r="L165" s="876"/>
      <c r="M165" s="177"/>
      <c r="N165" s="177"/>
    </row>
    <row r="166" spans="2:14" x14ac:dyDescent="0.25">
      <c r="B166" s="874"/>
      <c r="C166" s="875"/>
      <c r="D166" s="875"/>
      <c r="E166" s="875"/>
      <c r="F166" s="875"/>
      <c r="G166" s="876"/>
      <c r="H166" s="874"/>
      <c r="I166" s="875"/>
      <c r="J166" s="875"/>
      <c r="K166" s="875"/>
      <c r="L166" s="876"/>
      <c r="M166" s="177"/>
      <c r="N166" s="177"/>
    </row>
    <row r="167" spans="2:14" ht="15" customHeight="1" x14ac:dyDescent="0.25">
      <c r="B167" s="1037" t="s">
        <v>1189</v>
      </c>
      <c r="C167" s="1038"/>
      <c r="D167" s="1038"/>
      <c r="E167" s="1038"/>
      <c r="F167" s="1038"/>
      <c r="G167" s="1039"/>
      <c r="H167" s="1037" t="s">
        <v>1190</v>
      </c>
      <c r="I167" s="1038"/>
      <c r="J167" s="1038"/>
      <c r="K167" s="1038"/>
      <c r="L167" s="1039"/>
      <c r="M167" s="177"/>
      <c r="N167" s="177"/>
    </row>
    <row r="168" spans="2:14" ht="15.75" thickBot="1" x14ac:dyDescent="0.3">
      <c r="B168" s="1040"/>
      <c r="C168" s="1041"/>
      <c r="D168" s="1041"/>
      <c r="E168" s="1041"/>
      <c r="F168" s="1041"/>
      <c r="G168" s="1042"/>
      <c r="H168" s="1040"/>
      <c r="I168" s="1041"/>
      <c r="J168" s="1041"/>
      <c r="K168" s="1041"/>
      <c r="L168" s="1042"/>
      <c r="M168" s="177"/>
      <c r="N168" s="177"/>
    </row>
  </sheetData>
  <mergeCells count="56">
    <mergeCell ref="B153:G166"/>
    <mergeCell ref="H153:L166"/>
    <mergeCell ref="B167:G168"/>
    <mergeCell ref="H167:L168"/>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sheetPr>
  <dimension ref="B1:L75"/>
  <sheetViews>
    <sheetView view="pageBreakPreview" topLeftCell="A61" zoomScale="70" zoomScaleNormal="100" zoomScaleSheetLayoutView="70" zoomScalePageLayoutView="110" workbookViewId="0">
      <selection activeCell="B75" sqref="B75:L75"/>
    </sheetView>
  </sheetViews>
  <sheetFormatPr baseColWidth="10" defaultColWidth="11.5703125" defaultRowHeight="28.5" customHeight="1" x14ac:dyDescent="0.25"/>
  <cols>
    <col min="1" max="1" width="3.7109375" style="194" customWidth="1"/>
    <col min="2" max="2" width="4.7109375" style="194" customWidth="1"/>
    <col min="3" max="3" width="8.28515625" style="194" customWidth="1"/>
    <col min="4" max="4" width="8" style="194" customWidth="1"/>
    <col min="5" max="5" width="12.42578125" style="194" customWidth="1"/>
    <col min="6" max="6" width="11.85546875" style="194" customWidth="1"/>
    <col min="7" max="7" width="13.28515625" style="194" customWidth="1"/>
    <col min="8" max="8" width="12" style="194" customWidth="1"/>
    <col min="9" max="9" width="11.42578125" style="194" customWidth="1"/>
    <col min="10" max="10" width="10.42578125" style="194" customWidth="1"/>
    <col min="11" max="11" width="13.42578125" style="194" customWidth="1"/>
    <col min="12" max="12" width="11.42578125" style="194" customWidth="1"/>
    <col min="13" max="13" width="1.7109375" style="194" customWidth="1"/>
    <col min="14" max="14" width="2.5703125" style="194" customWidth="1"/>
    <col min="15" max="16384" width="11.5703125" style="194"/>
  </cols>
  <sheetData>
    <row r="1" spans="2:12" s="193" customFormat="1" ht="16.5" thickTop="1" thickBot="1" x14ac:dyDescent="0.3">
      <c r="B1" s="1068"/>
      <c r="C1" s="1069"/>
      <c r="D1" s="1069"/>
      <c r="E1" s="1072" t="s">
        <v>393</v>
      </c>
      <c r="F1" s="1073"/>
      <c r="G1" s="1073"/>
      <c r="H1" s="1073"/>
      <c r="I1" s="1073"/>
      <c r="J1" s="1073"/>
      <c r="K1" s="1074"/>
      <c r="L1" s="1075"/>
    </row>
    <row r="2" spans="2:12" s="193" customFormat="1" ht="18" customHeight="1" thickBot="1" x14ac:dyDescent="0.3">
      <c r="B2" s="1070"/>
      <c r="C2" s="1071"/>
      <c r="D2" s="1071"/>
      <c r="E2" s="1077" t="s">
        <v>488</v>
      </c>
      <c r="F2" s="1078"/>
      <c r="G2" s="1078"/>
      <c r="H2" s="1078"/>
      <c r="I2" s="1078"/>
      <c r="J2" s="1079"/>
      <c r="K2" s="1071"/>
      <c r="L2" s="1076"/>
    </row>
    <row r="3" spans="2:12" s="193" customFormat="1" ht="18.75" customHeight="1" thickBot="1" x14ac:dyDescent="0.3">
      <c r="B3" s="1070"/>
      <c r="C3" s="1071"/>
      <c r="D3" s="1071"/>
      <c r="E3" s="1080" t="s">
        <v>460</v>
      </c>
      <c r="F3" s="1082">
        <v>43811</v>
      </c>
      <c r="G3" s="1080" t="s">
        <v>461</v>
      </c>
      <c r="H3" s="1082">
        <v>43817</v>
      </c>
      <c r="I3" s="1085" t="s">
        <v>462</v>
      </c>
      <c r="J3" s="1086">
        <v>218</v>
      </c>
      <c r="K3" s="1071"/>
      <c r="L3" s="1076"/>
    </row>
    <row r="4" spans="2:12" s="193" customFormat="1" ht="18" customHeight="1" thickBot="1" x14ac:dyDescent="0.3">
      <c r="B4" s="1070"/>
      <c r="C4" s="1071"/>
      <c r="D4" s="1071"/>
      <c r="E4" s="1081"/>
      <c r="F4" s="1083"/>
      <c r="G4" s="1084"/>
      <c r="H4" s="1083"/>
      <c r="I4" s="1084"/>
      <c r="J4" s="1084"/>
      <c r="K4" s="1071"/>
      <c r="L4" s="1076"/>
    </row>
    <row r="5" spans="2:12" s="193" customFormat="1" ht="24.95" customHeight="1" thickBot="1" x14ac:dyDescent="0.3">
      <c r="B5" s="1062" t="s">
        <v>395</v>
      </c>
      <c r="C5" s="1063"/>
      <c r="D5" s="1063"/>
      <c r="E5" s="1063" t="s">
        <v>111</v>
      </c>
      <c r="F5" s="1063"/>
      <c r="G5" s="1063" t="s">
        <v>112</v>
      </c>
      <c r="H5" s="1063"/>
      <c r="I5" s="209" t="s">
        <v>4</v>
      </c>
      <c r="J5" s="209" t="s">
        <v>2</v>
      </c>
      <c r="K5" s="1064" t="s">
        <v>0</v>
      </c>
      <c r="L5" s="1065"/>
    </row>
    <row r="6" spans="2:12" s="193" customFormat="1" ht="24.95" customHeight="1" thickBot="1" x14ac:dyDescent="0.3">
      <c r="B6" s="1066" t="s">
        <v>398</v>
      </c>
      <c r="C6" s="1067"/>
      <c r="D6" s="1067"/>
      <c r="E6" s="1063" t="s">
        <v>399</v>
      </c>
      <c r="F6" s="1063"/>
      <c r="G6" s="1063" t="s">
        <v>399</v>
      </c>
      <c r="H6" s="1063"/>
      <c r="I6" s="99">
        <v>41944</v>
      </c>
      <c r="J6" s="209">
        <v>1</v>
      </c>
      <c r="K6" s="1064" t="s">
        <v>463</v>
      </c>
      <c r="L6" s="1065"/>
    </row>
    <row r="7" spans="2:12" ht="24.95" customHeight="1" thickBot="1" x14ac:dyDescent="0.3">
      <c r="B7" s="1058" t="s">
        <v>544</v>
      </c>
      <c r="C7" s="1058"/>
      <c r="D7" s="1058"/>
      <c r="E7" s="1058"/>
      <c r="F7" s="1058"/>
      <c r="G7" s="1058"/>
      <c r="H7" s="1058"/>
      <c r="I7" s="1058"/>
      <c r="J7" s="1058"/>
      <c r="K7" s="1058"/>
      <c r="L7" s="1058"/>
    </row>
    <row r="8" spans="2:12" ht="24.95" customHeight="1" x14ac:dyDescent="0.25">
      <c r="B8" s="1046"/>
      <c r="C8" s="1047"/>
      <c r="D8" s="1047"/>
      <c r="E8" s="1047"/>
      <c r="F8" s="1047"/>
      <c r="G8" s="1048"/>
      <c r="H8" s="1046"/>
      <c r="I8" s="1047"/>
      <c r="J8" s="1047"/>
      <c r="K8" s="1047"/>
      <c r="L8" s="1048"/>
    </row>
    <row r="9" spans="2:12" ht="24.95" customHeight="1" x14ac:dyDescent="0.25">
      <c r="B9" s="1049"/>
      <c r="C9" s="1050"/>
      <c r="D9" s="1050"/>
      <c r="E9" s="1050"/>
      <c r="F9" s="1050"/>
      <c r="G9" s="1051"/>
      <c r="H9" s="1049"/>
      <c r="I9" s="1050"/>
      <c r="J9" s="1050"/>
      <c r="K9" s="1050"/>
      <c r="L9" s="1051"/>
    </row>
    <row r="10" spans="2:12" ht="24.95" customHeight="1" x14ac:dyDescent="0.25">
      <c r="B10" s="1049"/>
      <c r="C10" s="1050"/>
      <c r="D10" s="1050"/>
      <c r="E10" s="1050"/>
      <c r="F10" s="1050"/>
      <c r="G10" s="1051"/>
      <c r="H10" s="1049"/>
      <c r="I10" s="1050"/>
      <c r="J10" s="1050"/>
      <c r="K10" s="1050"/>
      <c r="L10" s="1051"/>
    </row>
    <row r="11" spans="2:12" ht="24.95" customHeight="1" x14ac:dyDescent="0.25">
      <c r="B11" s="1049"/>
      <c r="C11" s="1050"/>
      <c r="D11" s="1050"/>
      <c r="E11" s="1050"/>
      <c r="F11" s="1050"/>
      <c r="G11" s="1051"/>
      <c r="H11" s="1049"/>
      <c r="I11" s="1050"/>
      <c r="J11" s="1050"/>
      <c r="K11" s="1050"/>
      <c r="L11" s="1051"/>
    </row>
    <row r="12" spans="2:12" ht="24.95" customHeight="1" x14ac:dyDescent="0.25">
      <c r="B12" s="1049"/>
      <c r="C12" s="1050"/>
      <c r="D12" s="1050"/>
      <c r="E12" s="1050"/>
      <c r="F12" s="1050"/>
      <c r="G12" s="1051"/>
      <c r="H12" s="1049"/>
      <c r="I12" s="1050"/>
      <c r="J12" s="1050"/>
      <c r="K12" s="1050"/>
      <c r="L12" s="1051"/>
    </row>
    <row r="13" spans="2:12" ht="24.95" customHeight="1" x14ac:dyDescent="0.25">
      <c r="B13" s="1049"/>
      <c r="C13" s="1050"/>
      <c r="D13" s="1050"/>
      <c r="E13" s="1050"/>
      <c r="F13" s="1050"/>
      <c r="G13" s="1051"/>
      <c r="H13" s="1049"/>
      <c r="I13" s="1050"/>
      <c r="J13" s="1050"/>
      <c r="K13" s="1050"/>
      <c r="L13" s="1051"/>
    </row>
    <row r="14" spans="2:12" ht="24.95" customHeight="1" x14ac:dyDescent="0.25">
      <c r="B14" s="1049"/>
      <c r="C14" s="1050"/>
      <c r="D14" s="1050"/>
      <c r="E14" s="1050"/>
      <c r="F14" s="1050"/>
      <c r="G14" s="1051"/>
      <c r="H14" s="1049"/>
      <c r="I14" s="1050"/>
      <c r="J14" s="1050"/>
      <c r="K14" s="1050"/>
      <c r="L14" s="1051"/>
    </row>
    <row r="15" spans="2:12" ht="24.95" customHeight="1" x14ac:dyDescent="0.25">
      <c r="B15" s="1049"/>
      <c r="C15" s="1050"/>
      <c r="D15" s="1050"/>
      <c r="E15" s="1050"/>
      <c r="F15" s="1050"/>
      <c r="G15" s="1051"/>
      <c r="H15" s="1049"/>
      <c r="I15" s="1050"/>
      <c r="J15" s="1050"/>
      <c r="K15" s="1050"/>
      <c r="L15" s="1051"/>
    </row>
    <row r="16" spans="2:12" ht="27.75" customHeight="1" thickBot="1" x14ac:dyDescent="0.3">
      <c r="B16" s="1049"/>
      <c r="C16" s="1050"/>
      <c r="D16" s="1050"/>
      <c r="E16" s="1050"/>
      <c r="F16" s="1050"/>
      <c r="G16" s="1051"/>
      <c r="H16" s="1049"/>
      <c r="I16" s="1050"/>
      <c r="J16" s="1050"/>
      <c r="K16" s="1050"/>
      <c r="L16" s="1051"/>
    </row>
    <row r="17" spans="2:12" ht="41.25" customHeight="1" thickBot="1" x14ac:dyDescent="0.3">
      <c r="B17" s="1043" t="s">
        <v>1219</v>
      </c>
      <c r="C17" s="1044"/>
      <c r="D17" s="1044"/>
      <c r="E17" s="1044"/>
      <c r="F17" s="1044"/>
      <c r="G17" s="1044"/>
      <c r="H17" s="1044"/>
      <c r="I17" s="1044"/>
      <c r="J17" s="1044"/>
      <c r="K17" s="1044"/>
      <c r="L17" s="1045"/>
    </row>
    <row r="18" spans="2:12" ht="24.95" customHeight="1" x14ac:dyDescent="0.25">
      <c r="B18" s="1046"/>
      <c r="C18" s="1047"/>
      <c r="D18" s="1047"/>
      <c r="E18" s="1047"/>
      <c r="F18" s="1047"/>
      <c r="G18" s="1048"/>
      <c r="H18" s="1046"/>
      <c r="I18" s="1047"/>
      <c r="J18" s="1047"/>
      <c r="K18" s="1047"/>
      <c r="L18" s="1048"/>
    </row>
    <row r="19" spans="2:12" ht="24.95" customHeight="1" x14ac:dyDescent="0.25">
      <c r="B19" s="1049"/>
      <c r="C19" s="1050"/>
      <c r="D19" s="1050"/>
      <c r="E19" s="1050"/>
      <c r="F19" s="1050"/>
      <c r="G19" s="1051"/>
      <c r="H19" s="1049"/>
      <c r="I19" s="1050"/>
      <c r="J19" s="1050"/>
      <c r="K19" s="1050"/>
      <c r="L19" s="1051"/>
    </row>
    <row r="20" spans="2:12" ht="24.95" customHeight="1" x14ac:dyDescent="0.25">
      <c r="B20" s="1049"/>
      <c r="C20" s="1050"/>
      <c r="D20" s="1050"/>
      <c r="E20" s="1050"/>
      <c r="F20" s="1050"/>
      <c r="G20" s="1051"/>
      <c r="H20" s="1049"/>
      <c r="I20" s="1050"/>
      <c r="J20" s="1050"/>
      <c r="K20" s="1050"/>
      <c r="L20" s="1051"/>
    </row>
    <row r="21" spans="2:12" ht="24.95" customHeight="1" x14ac:dyDescent="0.25">
      <c r="B21" s="1049"/>
      <c r="C21" s="1050"/>
      <c r="D21" s="1050"/>
      <c r="E21" s="1050"/>
      <c r="F21" s="1050"/>
      <c r="G21" s="1051"/>
      <c r="H21" s="1049"/>
      <c r="I21" s="1050"/>
      <c r="J21" s="1050"/>
      <c r="K21" s="1050"/>
      <c r="L21" s="1051"/>
    </row>
    <row r="22" spans="2:12" ht="24.95" customHeight="1" x14ac:dyDescent="0.25">
      <c r="B22" s="1049"/>
      <c r="C22" s="1050"/>
      <c r="D22" s="1050"/>
      <c r="E22" s="1050"/>
      <c r="F22" s="1050"/>
      <c r="G22" s="1051"/>
      <c r="H22" s="1049"/>
      <c r="I22" s="1050"/>
      <c r="J22" s="1050"/>
      <c r="K22" s="1050"/>
      <c r="L22" s="1051"/>
    </row>
    <row r="23" spans="2:12" ht="24.95" customHeight="1" x14ac:dyDescent="0.25">
      <c r="B23" s="1049"/>
      <c r="C23" s="1050"/>
      <c r="D23" s="1050"/>
      <c r="E23" s="1050"/>
      <c r="F23" s="1050"/>
      <c r="G23" s="1051"/>
      <c r="H23" s="1049"/>
      <c r="I23" s="1050"/>
      <c r="J23" s="1050"/>
      <c r="K23" s="1050"/>
      <c r="L23" s="1051"/>
    </row>
    <row r="24" spans="2:12" ht="24.95" customHeight="1" x14ac:dyDescent="0.25">
      <c r="B24" s="1049"/>
      <c r="C24" s="1050"/>
      <c r="D24" s="1050"/>
      <c r="E24" s="1050"/>
      <c r="F24" s="1050"/>
      <c r="G24" s="1051"/>
      <c r="H24" s="1049"/>
      <c r="I24" s="1050"/>
      <c r="J24" s="1050"/>
      <c r="K24" s="1050"/>
      <c r="L24" s="1051"/>
    </row>
    <row r="25" spans="2:12" ht="24.95" customHeight="1" x14ac:dyDescent="0.25">
      <c r="B25" s="1049"/>
      <c r="C25" s="1050"/>
      <c r="D25" s="1050"/>
      <c r="E25" s="1050"/>
      <c r="F25" s="1050"/>
      <c r="G25" s="1051"/>
      <c r="H25" s="1049"/>
      <c r="I25" s="1050"/>
      <c r="J25" s="1050"/>
      <c r="K25" s="1050"/>
      <c r="L25" s="1051"/>
    </row>
    <row r="26" spans="2:12" ht="48" customHeight="1" thickBot="1" x14ac:dyDescent="0.3">
      <c r="B26" s="1059"/>
      <c r="C26" s="1060"/>
      <c r="D26" s="1060"/>
      <c r="E26" s="1060"/>
      <c r="F26" s="1060"/>
      <c r="G26" s="1061"/>
      <c r="H26" s="1049"/>
      <c r="I26" s="1050"/>
      <c r="J26" s="1050"/>
      <c r="K26" s="1050"/>
      <c r="L26" s="1051"/>
    </row>
    <row r="27" spans="2:12" ht="53.25" customHeight="1" thickBot="1" x14ac:dyDescent="0.3">
      <c r="B27" s="1052" t="s">
        <v>1220</v>
      </c>
      <c r="C27" s="1053"/>
      <c r="D27" s="1053"/>
      <c r="E27" s="1053"/>
      <c r="F27" s="1053"/>
      <c r="G27" s="1053"/>
      <c r="H27" s="1053"/>
      <c r="I27" s="1053"/>
      <c r="J27" s="1053"/>
      <c r="K27" s="1053"/>
      <c r="L27" s="1054"/>
    </row>
    <row r="28" spans="2:12" ht="24.95" customHeight="1" x14ac:dyDescent="0.25">
      <c r="B28" s="1046"/>
      <c r="C28" s="1047"/>
      <c r="D28" s="1047"/>
      <c r="E28" s="1047"/>
      <c r="F28" s="1047"/>
      <c r="G28" s="1048"/>
      <c r="H28" s="1046"/>
      <c r="I28" s="1047"/>
      <c r="J28" s="1047"/>
      <c r="K28" s="1047"/>
      <c r="L28" s="1048"/>
    </row>
    <row r="29" spans="2:12" ht="24.95" customHeight="1" x14ac:dyDescent="0.25">
      <c r="B29" s="1049"/>
      <c r="C29" s="1050"/>
      <c r="D29" s="1050"/>
      <c r="E29" s="1050"/>
      <c r="F29" s="1050"/>
      <c r="G29" s="1051"/>
      <c r="H29" s="1049"/>
      <c r="I29" s="1050"/>
      <c r="J29" s="1050"/>
      <c r="K29" s="1050"/>
      <c r="L29" s="1051"/>
    </row>
    <row r="30" spans="2:12" ht="24.95" customHeight="1" x14ac:dyDescent="0.25">
      <c r="B30" s="1049"/>
      <c r="C30" s="1050"/>
      <c r="D30" s="1050"/>
      <c r="E30" s="1050"/>
      <c r="F30" s="1050"/>
      <c r="G30" s="1051"/>
      <c r="H30" s="1049"/>
      <c r="I30" s="1050"/>
      <c r="J30" s="1050"/>
      <c r="K30" s="1050"/>
      <c r="L30" s="1051"/>
    </row>
    <row r="31" spans="2:12" ht="24.95" customHeight="1" x14ac:dyDescent="0.25">
      <c r="B31" s="1049"/>
      <c r="C31" s="1050"/>
      <c r="D31" s="1050"/>
      <c r="E31" s="1050"/>
      <c r="F31" s="1050"/>
      <c r="G31" s="1051"/>
      <c r="H31" s="1049"/>
      <c r="I31" s="1050"/>
      <c r="J31" s="1050"/>
      <c r="K31" s="1050"/>
      <c r="L31" s="1051"/>
    </row>
    <row r="32" spans="2:12" ht="24.95" customHeight="1" x14ac:dyDescent="0.25">
      <c r="B32" s="1049"/>
      <c r="C32" s="1050"/>
      <c r="D32" s="1050"/>
      <c r="E32" s="1050"/>
      <c r="F32" s="1050"/>
      <c r="G32" s="1051"/>
      <c r="H32" s="1049"/>
      <c r="I32" s="1050"/>
      <c r="J32" s="1050"/>
      <c r="K32" s="1050"/>
      <c r="L32" s="1051"/>
    </row>
    <row r="33" spans="2:12" ht="24.95" customHeight="1" x14ac:dyDescent="0.25">
      <c r="B33" s="1049"/>
      <c r="C33" s="1050"/>
      <c r="D33" s="1050"/>
      <c r="E33" s="1050"/>
      <c r="F33" s="1050"/>
      <c r="G33" s="1051"/>
      <c r="H33" s="1049"/>
      <c r="I33" s="1050"/>
      <c r="J33" s="1050"/>
      <c r="K33" s="1050"/>
      <c r="L33" s="1051"/>
    </row>
    <row r="34" spans="2:12" ht="24.95" customHeight="1" x14ac:dyDescent="0.25">
      <c r="B34" s="1049"/>
      <c r="C34" s="1050"/>
      <c r="D34" s="1050"/>
      <c r="E34" s="1050"/>
      <c r="F34" s="1050"/>
      <c r="G34" s="1051"/>
      <c r="H34" s="1049"/>
      <c r="I34" s="1050"/>
      <c r="J34" s="1050"/>
      <c r="K34" s="1050"/>
      <c r="L34" s="1051"/>
    </row>
    <row r="35" spans="2:12" ht="24.95" customHeight="1" x14ac:dyDescent="0.25">
      <c r="B35" s="1049"/>
      <c r="C35" s="1050"/>
      <c r="D35" s="1050"/>
      <c r="E35" s="1050"/>
      <c r="F35" s="1050"/>
      <c r="G35" s="1051"/>
      <c r="H35" s="1049"/>
      <c r="I35" s="1050"/>
      <c r="J35" s="1050"/>
      <c r="K35" s="1050"/>
      <c r="L35" s="1051"/>
    </row>
    <row r="36" spans="2:12" ht="48" customHeight="1" x14ac:dyDescent="0.25">
      <c r="B36" s="1049"/>
      <c r="C36" s="1050"/>
      <c r="D36" s="1050"/>
      <c r="E36" s="1050"/>
      <c r="F36" s="1050"/>
      <c r="G36" s="1051"/>
      <c r="H36" s="1049"/>
      <c r="I36" s="1050"/>
      <c r="J36" s="1050"/>
      <c r="K36" s="1050"/>
      <c r="L36" s="1051"/>
    </row>
    <row r="37" spans="2:12" ht="70.5" customHeight="1" thickBot="1" x14ac:dyDescent="0.3">
      <c r="B37" s="1055" t="s">
        <v>1221</v>
      </c>
      <c r="C37" s="1056"/>
      <c r="D37" s="1056"/>
      <c r="E37" s="1056"/>
      <c r="F37" s="1056"/>
      <c r="G37" s="1056"/>
      <c r="H37" s="1056"/>
      <c r="I37" s="1056"/>
      <c r="J37" s="1056"/>
      <c r="K37" s="1056"/>
      <c r="L37" s="1057"/>
    </row>
    <row r="38" spans="2:12" ht="30.75" customHeight="1" x14ac:dyDescent="0.25">
      <c r="B38" s="1046"/>
      <c r="C38" s="1047"/>
      <c r="D38" s="1047"/>
      <c r="E38" s="1047"/>
      <c r="F38" s="1047"/>
      <c r="G38" s="1048"/>
      <c r="H38" s="1046"/>
      <c r="I38" s="1047"/>
      <c r="J38" s="1047"/>
      <c r="K38" s="1047"/>
      <c r="L38" s="1048"/>
    </row>
    <row r="39" spans="2:12" ht="28.5" customHeight="1" x14ac:dyDescent="0.25">
      <c r="B39" s="1049"/>
      <c r="C39" s="1050"/>
      <c r="D39" s="1050"/>
      <c r="E39" s="1050"/>
      <c r="F39" s="1050"/>
      <c r="G39" s="1051"/>
      <c r="H39" s="1049"/>
      <c r="I39" s="1050"/>
      <c r="J39" s="1050"/>
      <c r="K39" s="1050"/>
      <c r="L39" s="1051"/>
    </row>
    <row r="40" spans="2:12" ht="28.5" customHeight="1" x14ac:dyDescent="0.25">
      <c r="B40" s="1049"/>
      <c r="C40" s="1050"/>
      <c r="D40" s="1050"/>
      <c r="E40" s="1050"/>
      <c r="F40" s="1050"/>
      <c r="G40" s="1051"/>
      <c r="H40" s="1049"/>
      <c r="I40" s="1050"/>
      <c r="J40" s="1050"/>
      <c r="K40" s="1050"/>
      <c r="L40" s="1051"/>
    </row>
    <row r="41" spans="2:12" ht="28.5" customHeight="1" x14ac:dyDescent="0.25">
      <c r="B41" s="1049"/>
      <c r="C41" s="1050"/>
      <c r="D41" s="1050"/>
      <c r="E41" s="1050"/>
      <c r="F41" s="1050"/>
      <c r="G41" s="1051"/>
      <c r="H41" s="1049"/>
      <c r="I41" s="1050"/>
      <c r="J41" s="1050"/>
      <c r="K41" s="1050"/>
      <c r="L41" s="1051"/>
    </row>
    <row r="42" spans="2:12" ht="25.5" customHeight="1" x14ac:dyDescent="0.25">
      <c r="B42" s="1049"/>
      <c r="C42" s="1050"/>
      <c r="D42" s="1050"/>
      <c r="E42" s="1050"/>
      <c r="F42" s="1050"/>
      <c r="G42" s="1051"/>
      <c r="H42" s="1049"/>
      <c r="I42" s="1050"/>
      <c r="J42" s="1050"/>
      <c r="K42" s="1050"/>
      <c r="L42" s="1051"/>
    </row>
    <row r="43" spans="2:12" ht="24" customHeight="1" x14ac:dyDescent="0.25">
      <c r="B43" s="1049"/>
      <c r="C43" s="1050"/>
      <c r="D43" s="1050"/>
      <c r="E43" s="1050"/>
      <c r="F43" s="1050"/>
      <c r="G43" s="1051"/>
      <c r="H43" s="1049"/>
      <c r="I43" s="1050"/>
      <c r="J43" s="1050"/>
      <c r="K43" s="1050"/>
      <c r="L43" s="1051"/>
    </row>
    <row r="44" spans="2:12" ht="25.5" customHeight="1" x14ac:dyDescent="0.25">
      <c r="B44" s="1049"/>
      <c r="C44" s="1050"/>
      <c r="D44" s="1050"/>
      <c r="E44" s="1050"/>
      <c r="F44" s="1050"/>
      <c r="G44" s="1051"/>
      <c r="H44" s="1049"/>
      <c r="I44" s="1050"/>
      <c r="J44" s="1050"/>
      <c r="K44" s="1050"/>
      <c r="L44" s="1051"/>
    </row>
    <row r="45" spans="2:12" ht="21.75" customHeight="1" x14ac:dyDescent="0.25">
      <c r="B45" s="1049"/>
      <c r="C45" s="1050"/>
      <c r="D45" s="1050"/>
      <c r="E45" s="1050"/>
      <c r="F45" s="1050"/>
      <c r="G45" s="1051"/>
      <c r="H45" s="1049"/>
      <c r="I45" s="1050"/>
      <c r="J45" s="1050"/>
      <c r="K45" s="1050"/>
      <c r="L45" s="1051"/>
    </row>
    <row r="46" spans="2:12" ht="21.75" customHeight="1" thickBot="1" x14ac:dyDescent="0.3">
      <c r="B46" s="1049"/>
      <c r="C46" s="1050"/>
      <c r="D46" s="1050"/>
      <c r="E46" s="1050"/>
      <c r="F46" s="1050"/>
      <c r="G46" s="1051"/>
      <c r="H46" s="1049"/>
      <c r="I46" s="1050"/>
      <c r="J46" s="1050"/>
      <c r="K46" s="1050"/>
      <c r="L46" s="1051"/>
    </row>
    <row r="47" spans="2:12" ht="28.5" customHeight="1" x14ac:dyDescent="0.25">
      <c r="B47" s="1046"/>
      <c r="C47" s="1047"/>
      <c r="D47" s="1047"/>
      <c r="E47" s="1047"/>
      <c r="F47" s="1047"/>
      <c r="G47" s="1048"/>
      <c r="H47" s="1046"/>
      <c r="I47" s="1047"/>
      <c r="J47" s="1047"/>
      <c r="K47" s="1047"/>
      <c r="L47" s="1048"/>
    </row>
    <row r="48" spans="2:12" ht="28.5" customHeight="1" x14ac:dyDescent="0.25">
      <c r="B48" s="1049"/>
      <c r="C48" s="1050"/>
      <c r="D48" s="1050"/>
      <c r="E48" s="1050"/>
      <c r="F48" s="1050"/>
      <c r="G48" s="1051"/>
      <c r="H48" s="1049"/>
      <c r="I48" s="1050"/>
      <c r="J48" s="1050"/>
      <c r="K48" s="1050"/>
      <c r="L48" s="1051"/>
    </row>
    <row r="49" spans="2:12" ht="28.5" customHeight="1" x14ac:dyDescent="0.25">
      <c r="B49" s="1049"/>
      <c r="C49" s="1050"/>
      <c r="D49" s="1050"/>
      <c r="E49" s="1050"/>
      <c r="F49" s="1050"/>
      <c r="G49" s="1051"/>
      <c r="H49" s="1049"/>
      <c r="I49" s="1050"/>
      <c r="J49" s="1050"/>
      <c r="K49" s="1050"/>
      <c r="L49" s="1051"/>
    </row>
    <row r="50" spans="2:12" ht="28.5" customHeight="1" x14ac:dyDescent="0.25">
      <c r="B50" s="1049"/>
      <c r="C50" s="1050"/>
      <c r="D50" s="1050"/>
      <c r="E50" s="1050"/>
      <c r="F50" s="1050"/>
      <c r="G50" s="1051"/>
      <c r="H50" s="1049"/>
      <c r="I50" s="1050"/>
      <c r="J50" s="1050"/>
      <c r="K50" s="1050"/>
      <c r="L50" s="1051"/>
    </row>
    <row r="51" spans="2:12" ht="26.25" customHeight="1" x14ac:dyDescent="0.25">
      <c r="B51" s="1049"/>
      <c r="C51" s="1050"/>
      <c r="D51" s="1050"/>
      <c r="E51" s="1050"/>
      <c r="F51" s="1050"/>
      <c r="G51" s="1051"/>
      <c r="H51" s="1049"/>
      <c r="I51" s="1050"/>
      <c r="J51" s="1050"/>
      <c r="K51" s="1050"/>
      <c r="L51" s="1051"/>
    </row>
    <row r="52" spans="2:12" ht="28.5" customHeight="1" x14ac:dyDescent="0.25">
      <c r="B52" s="1049"/>
      <c r="C52" s="1050"/>
      <c r="D52" s="1050"/>
      <c r="E52" s="1050"/>
      <c r="F52" s="1050"/>
      <c r="G52" s="1051"/>
      <c r="H52" s="1049"/>
      <c r="I52" s="1050"/>
      <c r="J52" s="1050"/>
      <c r="K52" s="1050"/>
      <c r="L52" s="1051"/>
    </row>
    <row r="53" spans="2:12" ht="27.75" customHeight="1" x14ac:dyDescent="0.25">
      <c r="B53" s="1049"/>
      <c r="C53" s="1050"/>
      <c r="D53" s="1050"/>
      <c r="E53" s="1050"/>
      <c r="F53" s="1050"/>
      <c r="G53" s="1051"/>
      <c r="H53" s="1049"/>
      <c r="I53" s="1050"/>
      <c r="J53" s="1050"/>
      <c r="K53" s="1050"/>
      <c r="L53" s="1051"/>
    </row>
    <row r="54" spans="2:12" ht="21.75" customHeight="1" x14ac:dyDescent="0.25">
      <c r="B54" s="1049"/>
      <c r="C54" s="1050"/>
      <c r="D54" s="1050"/>
      <c r="E54" s="1050"/>
      <c r="F54" s="1050"/>
      <c r="G54" s="1051"/>
      <c r="H54" s="1049"/>
      <c r="I54" s="1050"/>
      <c r="J54" s="1050"/>
      <c r="K54" s="1050"/>
      <c r="L54" s="1051"/>
    </row>
    <row r="55" spans="2:12" ht="19.5" customHeight="1" thickBot="1" x14ac:dyDescent="0.3">
      <c r="B55" s="1049"/>
      <c r="C55" s="1050"/>
      <c r="D55" s="1050"/>
      <c r="E55" s="1050"/>
      <c r="F55" s="1050"/>
      <c r="G55" s="1051"/>
      <c r="H55" s="1049"/>
      <c r="I55" s="1050"/>
      <c r="J55" s="1050"/>
      <c r="K55" s="1050"/>
      <c r="L55" s="1051"/>
    </row>
    <row r="56" spans="2:12" ht="42.75" customHeight="1" thickBot="1" x14ac:dyDescent="0.3">
      <c r="B56" s="1043" t="s">
        <v>1222</v>
      </c>
      <c r="C56" s="1044"/>
      <c r="D56" s="1044"/>
      <c r="E56" s="1044"/>
      <c r="F56" s="1044"/>
      <c r="G56" s="1044"/>
      <c r="H56" s="1044"/>
      <c r="I56" s="1044"/>
      <c r="J56" s="1044"/>
      <c r="K56" s="1044"/>
      <c r="L56" s="1045"/>
    </row>
    <row r="57" spans="2:12" ht="23.25" customHeight="1" x14ac:dyDescent="0.25">
      <c r="B57" s="1046"/>
      <c r="C57" s="1047"/>
      <c r="D57" s="1047"/>
      <c r="E57" s="1047"/>
      <c r="F57" s="1047"/>
      <c r="G57" s="1048"/>
      <c r="H57" s="1046"/>
      <c r="I57" s="1047"/>
      <c r="J57" s="1047"/>
      <c r="K57" s="1047"/>
      <c r="L57" s="1048"/>
    </row>
    <row r="58" spans="2:12" ht="23.25" customHeight="1" x14ac:dyDescent="0.25">
      <c r="B58" s="1049"/>
      <c r="C58" s="1050"/>
      <c r="D58" s="1050"/>
      <c r="E58" s="1050"/>
      <c r="F58" s="1050"/>
      <c r="G58" s="1051"/>
      <c r="H58" s="1049"/>
      <c r="I58" s="1050"/>
      <c r="J58" s="1050"/>
      <c r="K58" s="1050"/>
      <c r="L58" s="1051"/>
    </row>
    <row r="59" spans="2:12" ht="23.25" customHeight="1" x14ac:dyDescent="0.25">
      <c r="B59" s="1049"/>
      <c r="C59" s="1050"/>
      <c r="D59" s="1050"/>
      <c r="E59" s="1050"/>
      <c r="F59" s="1050"/>
      <c r="G59" s="1051"/>
      <c r="H59" s="1049"/>
      <c r="I59" s="1050"/>
      <c r="J59" s="1050"/>
      <c r="K59" s="1050"/>
      <c r="L59" s="1051"/>
    </row>
    <row r="60" spans="2:12" ht="23.25" customHeight="1" x14ac:dyDescent="0.25">
      <c r="B60" s="1049"/>
      <c r="C60" s="1050"/>
      <c r="D60" s="1050"/>
      <c r="E60" s="1050"/>
      <c r="F60" s="1050"/>
      <c r="G60" s="1051"/>
      <c r="H60" s="1049"/>
      <c r="I60" s="1050"/>
      <c r="J60" s="1050"/>
      <c r="K60" s="1050"/>
      <c r="L60" s="1051"/>
    </row>
    <row r="61" spans="2:12" ht="23.25" customHeight="1" x14ac:dyDescent="0.25">
      <c r="B61" s="1049"/>
      <c r="C61" s="1050"/>
      <c r="D61" s="1050"/>
      <c r="E61" s="1050"/>
      <c r="F61" s="1050"/>
      <c r="G61" s="1051"/>
      <c r="H61" s="1049"/>
      <c r="I61" s="1050"/>
      <c r="J61" s="1050"/>
      <c r="K61" s="1050"/>
      <c r="L61" s="1051"/>
    </row>
    <row r="62" spans="2:12" ht="23.25" customHeight="1" x14ac:dyDescent="0.25">
      <c r="B62" s="1049"/>
      <c r="C62" s="1050"/>
      <c r="D62" s="1050"/>
      <c r="E62" s="1050"/>
      <c r="F62" s="1050"/>
      <c r="G62" s="1051"/>
      <c r="H62" s="1049"/>
      <c r="I62" s="1050"/>
      <c r="J62" s="1050"/>
      <c r="K62" s="1050"/>
      <c r="L62" s="1051"/>
    </row>
    <row r="63" spans="2:12" ht="35.25" customHeight="1" x14ac:dyDescent="0.25">
      <c r="B63" s="1049"/>
      <c r="C63" s="1050"/>
      <c r="D63" s="1050"/>
      <c r="E63" s="1050"/>
      <c r="F63" s="1050"/>
      <c r="G63" s="1051"/>
      <c r="H63" s="1049"/>
      <c r="I63" s="1050"/>
      <c r="J63" s="1050"/>
      <c r="K63" s="1050"/>
      <c r="L63" s="1051"/>
    </row>
    <row r="64" spans="2:12" ht="30" customHeight="1" x14ac:dyDescent="0.25">
      <c r="B64" s="1049"/>
      <c r="C64" s="1050"/>
      <c r="D64" s="1050"/>
      <c r="E64" s="1050"/>
      <c r="F64" s="1050"/>
      <c r="G64" s="1051"/>
      <c r="H64" s="1049"/>
      <c r="I64" s="1050"/>
      <c r="J64" s="1050"/>
      <c r="K64" s="1050"/>
      <c r="L64" s="1051"/>
    </row>
    <row r="65" spans="2:12" ht="33.75" customHeight="1" thickBot="1" x14ac:dyDescent="0.3">
      <c r="B65" s="1049"/>
      <c r="C65" s="1050"/>
      <c r="D65" s="1050"/>
      <c r="E65" s="1050"/>
      <c r="F65" s="1050"/>
      <c r="G65" s="1051"/>
      <c r="H65" s="1049"/>
      <c r="I65" s="1050"/>
      <c r="J65" s="1050"/>
      <c r="K65" s="1050"/>
      <c r="L65" s="1051"/>
    </row>
    <row r="66" spans="2:12" ht="28.5" customHeight="1" x14ac:dyDescent="0.25">
      <c r="B66" s="1046"/>
      <c r="C66" s="1047"/>
      <c r="D66" s="1047"/>
      <c r="E66" s="1047"/>
      <c r="F66" s="1047"/>
      <c r="G66" s="1048"/>
      <c r="H66" s="1046"/>
      <c r="I66" s="1047"/>
      <c r="J66" s="1047"/>
      <c r="K66" s="1047"/>
      <c r="L66" s="1048"/>
    </row>
    <row r="67" spans="2:12" ht="28.5" customHeight="1" x14ac:dyDescent="0.25">
      <c r="B67" s="1049"/>
      <c r="C67" s="1050"/>
      <c r="D67" s="1050"/>
      <c r="E67" s="1050"/>
      <c r="F67" s="1050"/>
      <c r="G67" s="1051"/>
      <c r="H67" s="1049"/>
      <c r="I67" s="1050"/>
      <c r="J67" s="1050"/>
      <c r="K67" s="1050"/>
      <c r="L67" s="1051"/>
    </row>
    <row r="68" spans="2:12" ht="28.5" customHeight="1" x14ac:dyDescent="0.25">
      <c r="B68" s="1049"/>
      <c r="C68" s="1050"/>
      <c r="D68" s="1050"/>
      <c r="E68" s="1050"/>
      <c r="F68" s="1050"/>
      <c r="G68" s="1051"/>
      <c r="H68" s="1049"/>
      <c r="I68" s="1050"/>
      <c r="J68" s="1050"/>
      <c r="K68" s="1050"/>
      <c r="L68" s="1051"/>
    </row>
    <row r="69" spans="2:12" ht="28.5" customHeight="1" x14ac:dyDescent="0.25">
      <c r="B69" s="1049"/>
      <c r="C69" s="1050"/>
      <c r="D69" s="1050"/>
      <c r="E69" s="1050"/>
      <c r="F69" s="1050"/>
      <c r="G69" s="1051"/>
      <c r="H69" s="1049"/>
      <c r="I69" s="1050"/>
      <c r="J69" s="1050"/>
      <c r="K69" s="1050"/>
      <c r="L69" s="1051"/>
    </row>
    <row r="70" spans="2:12" ht="28.5" customHeight="1" x14ac:dyDescent="0.25">
      <c r="B70" s="1049"/>
      <c r="C70" s="1050"/>
      <c r="D70" s="1050"/>
      <c r="E70" s="1050"/>
      <c r="F70" s="1050"/>
      <c r="G70" s="1051"/>
      <c r="H70" s="1049"/>
      <c r="I70" s="1050"/>
      <c r="J70" s="1050"/>
      <c r="K70" s="1050"/>
      <c r="L70" s="1051"/>
    </row>
    <row r="71" spans="2:12" ht="22.5" customHeight="1" x14ac:dyDescent="0.25">
      <c r="B71" s="1049"/>
      <c r="C71" s="1050"/>
      <c r="D71" s="1050"/>
      <c r="E71" s="1050"/>
      <c r="F71" s="1050"/>
      <c r="G71" s="1051"/>
      <c r="H71" s="1049"/>
      <c r="I71" s="1050"/>
      <c r="J71" s="1050"/>
      <c r="K71" s="1050"/>
      <c r="L71" s="1051"/>
    </row>
    <row r="72" spans="2:12" ht="23.25" customHeight="1" x14ac:dyDescent="0.25">
      <c r="B72" s="1049"/>
      <c r="C72" s="1050"/>
      <c r="D72" s="1050"/>
      <c r="E72" s="1050"/>
      <c r="F72" s="1050"/>
      <c r="G72" s="1051"/>
      <c r="H72" s="1049"/>
      <c r="I72" s="1050"/>
      <c r="J72" s="1050"/>
      <c r="K72" s="1050"/>
      <c r="L72" s="1051"/>
    </row>
    <row r="73" spans="2:12" ht="25.5" customHeight="1" x14ac:dyDescent="0.25">
      <c r="B73" s="1049"/>
      <c r="C73" s="1050"/>
      <c r="D73" s="1050"/>
      <c r="E73" s="1050"/>
      <c r="F73" s="1050"/>
      <c r="G73" s="1051"/>
      <c r="H73" s="1049"/>
      <c r="I73" s="1050"/>
      <c r="J73" s="1050"/>
      <c r="K73" s="1050"/>
      <c r="L73" s="1051"/>
    </row>
    <row r="74" spans="2:12" ht="15" customHeight="1" thickBot="1" x14ac:dyDescent="0.3">
      <c r="B74" s="1049"/>
      <c r="C74" s="1050"/>
      <c r="D74" s="1050"/>
      <c r="E74" s="1050"/>
      <c r="F74" s="1050"/>
      <c r="G74" s="1051"/>
      <c r="H74" s="1049"/>
      <c r="I74" s="1050"/>
      <c r="J74" s="1050"/>
      <c r="K74" s="1050"/>
      <c r="L74" s="1051"/>
    </row>
    <row r="75" spans="2:12" ht="80.25" customHeight="1" thickBot="1" x14ac:dyDescent="0.3">
      <c r="B75" s="1043" t="s">
        <v>1223</v>
      </c>
      <c r="C75" s="1044"/>
      <c r="D75" s="1044"/>
      <c r="E75" s="1044"/>
      <c r="F75" s="1044"/>
      <c r="G75" s="1044"/>
      <c r="H75" s="1044"/>
      <c r="I75" s="1044"/>
      <c r="J75" s="1044"/>
      <c r="K75" s="1044"/>
      <c r="L75" s="1045"/>
    </row>
  </sheetData>
  <mergeCells count="38">
    <mergeCell ref="B1:D4"/>
    <mergeCell ref="E1:J1"/>
    <mergeCell ref="K1:L4"/>
    <mergeCell ref="E2:J2"/>
    <mergeCell ref="E3:E4"/>
    <mergeCell ref="F3:F4"/>
    <mergeCell ref="G3:G4"/>
    <mergeCell ref="H3:H4"/>
    <mergeCell ref="I3:I4"/>
    <mergeCell ref="J3:J4"/>
    <mergeCell ref="B5:D5"/>
    <mergeCell ref="E5:F5"/>
    <mergeCell ref="G5:H5"/>
    <mergeCell ref="K5:L5"/>
    <mergeCell ref="B6:D6"/>
    <mergeCell ref="E6:F6"/>
    <mergeCell ref="G6:H6"/>
    <mergeCell ref="K6:L6"/>
    <mergeCell ref="B7:L7"/>
    <mergeCell ref="B8:G16"/>
    <mergeCell ref="H8:L16"/>
    <mergeCell ref="B17:L17"/>
    <mergeCell ref="B18:G26"/>
    <mergeCell ref="H18:L26"/>
    <mergeCell ref="B27:L27"/>
    <mergeCell ref="B28:G36"/>
    <mergeCell ref="H28:L36"/>
    <mergeCell ref="B37:L37"/>
    <mergeCell ref="B38:G46"/>
    <mergeCell ref="H38:L46"/>
    <mergeCell ref="B75:L75"/>
    <mergeCell ref="B47:G55"/>
    <mergeCell ref="H47:L55"/>
    <mergeCell ref="B56:L56"/>
    <mergeCell ref="B57:G65"/>
    <mergeCell ref="H57:L65"/>
    <mergeCell ref="B66:G74"/>
    <mergeCell ref="H66:L74"/>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2020-01-10T14:53:27Z</dcterms:modified>
</cp:coreProperties>
</file>